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793" windowHeight="8640" activeTab="0"/>
  </bookViews>
  <sheets>
    <sheet name="2023 NBRSA Southeast Regional C" sheetId="1" r:id="rId1"/>
  </sheets>
  <definedNames/>
  <calcPr fullCalcOnLoad="1"/>
</workbook>
</file>

<file path=xl/sharedStrings.xml><?xml version="1.0" encoding="utf-8"?>
<sst xmlns="http://schemas.openxmlformats.org/spreadsheetml/2006/main" count="758" uniqueCount="95">
  <si>
    <t>2023 NBRSA Southeast Regional Championship</t>
  </si>
  <si>
    <t>MIDDLE GEORGIA GUN OWNERS ASSOC,  DUBLIN GA</t>
  </si>
  <si>
    <t>10/19/2023 - 10/22/2023</t>
  </si>
  <si>
    <t>Sporter 5 Shot 200 Yards</t>
  </si>
  <si>
    <t>Rank</t>
  </si>
  <si>
    <t>Shooter</t>
  </si>
  <si>
    <t>NbrsaId</t>
  </si>
  <si>
    <t>Match1</t>
  </si>
  <si>
    <t>Match2</t>
  </si>
  <si>
    <t>Match3</t>
  </si>
  <si>
    <t>Match4</t>
  </si>
  <si>
    <t>Match5</t>
  </si>
  <si>
    <t>Agg</t>
  </si>
  <si>
    <t>Tie</t>
  </si>
  <si>
    <t xml:space="preserve">STEVE LEE </t>
  </si>
  <si>
    <t>L036</t>
  </si>
  <si>
    <t xml:space="preserve">HARLEY BAKER </t>
  </si>
  <si>
    <t>B006</t>
  </si>
  <si>
    <t xml:space="preserve">BUDDY ROSS </t>
  </si>
  <si>
    <t>R073</t>
  </si>
  <si>
    <t xml:space="preserve">GARY SULLIVAN </t>
  </si>
  <si>
    <t>S181</t>
  </si>
  <si>
    <t xml:space="preserve">BILLY STEVENS </t>
  </si>
  <si>
    <t>S155</t>
  </si>
  <si>
    <t xml:space="preserve">JEFF YOUMANS </t>
  </si>
  <si>
    <t>Y006</t>
  </si>
  <si>
    <t xml:space="preserve">BRIAN SCHUMACHER </t>
  </si>
  <si>
    <t>S044</t>
  </si>
  <si>
    <t xml:space="preserve">DANA ENGLISH </t>
  </si>
  <si>
    <t>E032</t>
  </si>
  <si>
    <t xml:space="preserve">STEVE HILL </t>
  </si>
  <si>
    <t xml:space="preserve">ADAM SMITH </t>
  </si>
  <si>
    <t xml:space="preserve">DAVID MCDOWELL </t>
  </si>
  <si>
    <t>M062</t>
  </si>
  <si>
    <t xml:space="preserve">WAYNE MOORE </t>
  </si>
  <si>
    <t>M133</t>
  </si>
  <si>
    <t xml:space="preserve">ROY DARNELL </t>
  </si>
  <si>
    <t>ZANE ATHEY II</t>
  </si>
  <si>
    <t>A050</t>
  </si>
  <si>
    <t xml:space="preserve">DON HARDEMAN </t>
  </si>
  <si>
    <t>h029</t>
  </si>
  <si>
    <t xml:space="preserve">JAMES CASEY </t>
  </si>
  <si>
    <t xml:space="preserve">KENNETH ROSSING </t>
  </si>
  <si>
    <t>R074</t>
  </si>
  <si>
    <t xml:space="preserve">DAN HONERT </t>
  </si>
  <si>
    <t>H095</t>
  </si>
  <si>
    <t xml:space="preserve">DANNY MORGAN </t>
  </si>
  <si>
    <t>M137</t>
  </si>
  <si>
    <t xml:space="preserve">JOHNNIE WEBB </t>
  </si>
  <si>
    <t>W030</t>
  </si>
  <si>
    <t xml:space="preserve">FRANK PARKER </t>
  </si>
  <si>
    <t>P011</t>
  </si>
  <si>
    <t xml:space="preserve">JIM BAILEY </t>
  </si>
  <si>
    <t xml:space="preserve">BILL VON MINDEN </t>
  </si>
  <si>
    <t>V019</t>
  </si>
  <si>
    <t>Small Group - BRIAN SCHUMACHER   0.264</t>
  </si>
  <si>
    <t>Heavy Varmint 5 Shot 100 Yards</t>
  </si>
  <si>
    <t xml:space="preserve">KEVIN MCGOWAN </t>
  </si>
  <si>
    <t>M066</t>
  </si>
  <si>
    <t xml:space="preserve">SERGUIS CASEY </t>
  </si>
  <si>
    <t>T1</t>
  </si>
  <si>
    <t>T2</t>
  </si>
  <si>
    <t xml:space="preserve">SCOTT HAYWOOD </t>
  </si>
  <si>
    <t>H059</t>
  </si>
  <si>
    <t>Small Group - GARY SULLIVAN   0.103</t>
  </si>
  <si>
    <t>Light Varmint 5 Shot 100 Yards</t>
  </si>
  <si>
    <t>Small Group - ADAM SMITH   0.096</t>
  </si>
  <si>
    <t>Unlimited 10 Shot 200 Yards</t>
  </si>
  <si>
    <t>Small Group - WAYNE MOORE   0.296</t>
  </si>
  <si>
    <t>Unlimited 10 Shot 100 Yards</t>
  </si>
  <si>
    <t>Small Group - HARLEY BAKER   0.158</t>
  </si>
  <si>
    <t>Heavy Varmint 5 Shot 200 Yards</t>
  </si>
  <si>
    <t>Small Group - BILLY STEVENS   0.236</t>
  </si>
  <si>
    <t>Sporter 5 Shot 100 Yards</t>
  </si>
  <si>
    <t>Small Group - HARLEY BAKER   0.175</t>
  </si>
  <si>
    <t>Light Varmint 5 Shot 200 Yards</t>
  </si>
  <si>
    <t>Small Group - KEVIN MCGOWAN   0.206</t>
  </si>
  <si>
    <t>Unlimited Grand</t>
  </si>
  <si>
    <t>Nbrsa Id</t>
  </si>
  <si>
    <t>U10-100</t>
  </si>
  <si>
    <t>U10-200</t>
  </si>
  <si>
    <t>GrandAgg</t>
  </si>
  <si>
    <t>Sporter Grand</t>
  </si>
  <si>
    <t>SP5-100</t>
  </si>
  <si>
    <t>SP5-200</t>
  </si>
  <si>
    <t>Light Varmint Grand</t>
  </si>
  <si>
    <t>LV5-100</t>
  </si>
  <si>
    <t>LV5-200</t>
  </si>
  <si>
    <t>Heavy Varmint Grand</t>
  </si>
  <si>
    <t>HV5-100</t>
  </si>
  <si>
    <t>HV5-200</t>
  </si>
  <si>
    <t>2 Gun</t>
  </si>
  <si>
    <t>3 Gun</t>
  </si>
  <si>
    <t>4 Gun</t>
  </si>
  <si>
    <t>Bughole Benchrest Scoring System Version 1.2.8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</si>
</sst>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18.140625" style="0" bestFit="1" customWidth="1"/>
    <col min="3" max="3" width="0.13671875" style="0" customWidth="1"/>
    <col min="4" max="5" width="7.57421875" style="0" bestFit="1" customWidth="1"/>
    <col min="6" max="6" width="8.57421875" style="0" bestFit="1" customWidth="1"/>
    <col min="7" max="7" width="7.140625" style="0" bestFit="1" customWidth="1"/>
    <col min="8" max="8" width="8.57421875" style="0" bestFit="1" customWidth="1"/>
    <col min="9" max="9" width="7.140625" style="0" bestFit="1" customWidth="1"/>
    <col min="10" max="10" width="8.57421875" style="0" bestFit="1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5" ht="14.25">
      <c r="A5" t="s">
        <v>3</v>
      </c>
    </row>
    <row r="6" spans="1:10" ht="14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  <c r="J6" t="s">
        <v>13</v>
      </c>
    </row>
    <row r="7" spans="1:9" ht="14.25">
      <c r="A7">
        <v>1</v>
      </c>
      <c r="B7" t="s">
        <v>14</v>
      </c>
      <c r="C7" t="s">
        <v>15</v>
      </c>
      <c r="D7" t="str">
        <f>".373"</f>
        <v>.373</v>
      </c>
      <c r="E7" t="str">
        <f>".411"</f>
        <v>.411</v>
      </c>
      <c r="F7" t="str">
        <f>".641"</f>
        <v>.641</v>
      </c>
      <c r="G7" t="str">
        <f>".435"</f>
        <v>.435</v>
      </c>
      <c r="H7" t="str">
        <f>".449"</f>
        <v>.449</v>
      </c>
      <c r="I7" t="str">
        <f>".2309"</f>
        <v>.2309</v>
      </c>
    </row>
    <row r="8" spans="1:9" ht="14.25">
      <c r="A8">
        <v>2</v>
      </c>
      <c r="B8" t="s">
        <v>16</v>
      </c>
      <c r="C8" t="s">
        <v>17</v>
      </c>
      <c r="D8" t="str">
        <f>".755"</f>
        <v>.755</v>
      </c>
      <c r="E8" t="str">
        <f>".452"</f>
        <v>.452</v>
      </c>
      <c r="F8" t="str">
        <f>".565"</f>
        <v>.565</v>
      </c>
      <c r="G8" t="str">
        <f>".517"</f>
        <v>.517</v>
      </c>
      <c r="H8" t="str">
        <f>".320"</f>
        <v>.320</v>
      </c>
      <c r="I8" t="str">
        <f>".2609"</f>
        <v>.2609</v>
      </c>
    </row>
    <row r="9" spans="1:9" ht="14.25">
      <c r="A9">
        <v>3</v>
      </c>
      <c r="B9" t="s">
        <v>18</v>
      </c>
      <c r="C9" t="s">
        <v>19</v>
      </c>
      <c r="D9" t="str">
        <f>".632"</f>
        <v>.632</v>
      </c>
      <c r="E9" t="str">
        <f>".585"</f>
        <v>.585</v>
      </c>
      <c r="F9" t="str">
        <f>".393"</f>
        <v>.393</v>
      </c>
      <c r="G9" t="str">
        <f>".410"</f>
        <v>.410</v>
      </c>
      <c r="H9" t="str">
        <f>".602"</f>
        <v>.602</v>
      </c>
      <c r="I9" t="str">
        <f>".2622"</f>
        <v>.2622</v>
      </c>
    </row>
    <row r="10" spans="1:9" ht="14.25">
      <c r="A10">
        <v>4</v>
      </c>
      <c r="B10" t="s">
        <v>20</v>
      </c>
      <c r="C10" t="s">
        <v>21</v>
      </c>
      <c r="D10" t="str">
        <f>".534"</f>
        <v>.534</v>
      </c>
      <c r="E10" t="str">
        <f>".670"</f>
        <v>.670</v>
      </c>
      <c r="F10" t="str">
        <f>".367"</f>
        <v>.367</v>
      </c>
      <c r="G10" t="str">
        <f>".688"</f>
        <v>.688</v>
      </c>
      <c r="H10" t="str">
        <f>".418"</f>
        <v>.418</v>
      </c>
      <c r="I10" t="str">
        <f>".2677"</f>
        <v>.2677</v>
      </c>
    </row>
    <row r="11" spans="1:9" ht="14.25">
      <c r="A11">
        <v>5</v>
      </c>
      <c r="B11" t="s">
        <v>22</v>
      </c>
      <c r="C11" t="s">
        <v>23</v>
      </c>
      <c r="D11" t="str">
        <f>".428"</f>
        <v>.428</v>
      </c>
      <c r="E11" t="str">
        <f>".619"</f>
        <v>.619</v>
      </c>
      <c r="F11" t="str">
        <f>".432"</f>
        <v>.432</v>
      </c>
      <c r="G11" t="str">
        <f>".545"</f>
        <v>.545</v>
      </c>
      <c r="H11" t="str">
        <f>".667"</f>
        <v>.667</v>
      </c>
      <c r="I11" t="str">
        <f>".2691"</f>
        <v>.2691</v>
      </c>
    </row>
    <row r="12" spans="1:9" ht="14.25">
      <c r="A12">
        <v>6</v>
      </c>
      <c r="B12" t="s">
        <v>24</v>
      </c>
      <c r="C12" t="s">
        <v>25</v>
      </c>
      <c r="D12" t="str">
        <f>".542"</f>
        <v>.542</v>
      </c>
      <c r="E12" t="str">
        <f>".706"</f>
        <v>.706</v>
      </c>
      <c r="F12" t="str">
        <f>".534"</f>
        <v>.534</v>
      </c>
      <c r="G12" t="str">
        <f>".287"</f>
        <v>.287</v>
      </c>
      <c r="H12" t="str">
        <f>".686"</f>
        <v>.686</v>
      </c>
      <c r="I12" t="str">
        <f>".2755"</f>
        <v>.2755</v>
      </c>
    </row>
    <row r="13" spans="1:9" ht="14.25">
      <c r="A13">
        <v>7</v>
      </c>
      <c r="B13" t="s">
        <v>26</v>
      </c>
      <c r="C13" t="s">
        <v>27</v>
      </c>
      <c r="D13" t="str">
        <f>"1.008"</f>
        <v>1.008</v>
      </c>
      <c r="E13" t="str">
        <f>".264"</f>
        <v>.264</v>
      </c>
      <c r="F13" t="str">
        <f>".415"</f>
        <v>.415</v>
      </c>
      <c r="G13" t="str">
        <f>".567"</f>
        <v>.567</v>
      </c>
      <c r="H13" t="str">
        <f>".548"</f>
        <v>.548</v>
      </c>
      <c r="I13" t="str">
        <f>".2802"</f>
        <v>.2802</v>
      </c>
    </row>
    <row r="14" spans="1:9" ht="14.25">
      <c r="A14">
        <v>8</v>
      </c>
      <c r="B14" t="s">
        <v>28</v>
      </c>
      <c r="C14" t="s">
        <v>29</v>
      </c>
      <c r="D14" t="str">
        <f>".497"</f>
        <v>.497</v>
      </c>
      <c r="E14" t="str">
        <f>".394"</f>
        <v>.394</v>
      </c>
      <c r="F14" t="str">
        <f>".781"</f>
        <v>.781</v>
      </c>
      <c r="G14" t="str">
        <f>".626"</f>
        <v>.626</v>
      </c>
      <c r="H14" t="str">
        <f>".543"</f>
        <v>.543</v>
      </c>
      <c r="I14" t="str">
        <f>".2841"</f>
        <v>.2841</v>
      </c>
    </row>
    <row r="15" spans="1:9" ht="14.25">
      <c r="A15">
        <v>9</v>
      </c>
      <c r="B15" t="s">
        <v>30</v>
      </c>
      <c r="D15" t="str">
        <f>".636"</f>
        <v>.636</v>
      </c>
      <c r="E15" t="str">
        <f>".525"</f>
        <v>.525</v>
      </c>
      <c r="F15" t="str">
        <f>".654"</f>
        <v>.654</v>
      </c>
      <c r="G15" t="str">
        <f>".893"</f>
        <v>.893</v>
      </c>
      <c r="H15" t="str">
        <f>".269"</f>
        <v>.269</v>
      </c>
      <c r="I15" t="str">
        <f>".2977"</f>
        <v>.2977</v>
      </c>
    </row>
    <row r="16" spans="1:9" ht="14.25">
      <c r="A16">
        <v>10</v>
      </c>
      <c r="B16" t="s">
        <v>31</v>
      </c>
      <c r="D16" t="str">
        <f>".380"</f>
        <v>.380</v>
      </c>
      <c r="E16" t="str">
        <f>".627"</f>
        <v>.627</v>
      </c>
      <c r="F16" t="str">
        <f>".683"</f>
        <v>.683</v>
      </c>
      <c r="G16" t="str">
        <f>".763"</f>
        <v>.763</v>
      </c>
      <c r="H16" t="str">
        <f>".718"</f>
        <v>.718</v>
      </c>
      <c r="I16" t="str">
        <f>".3171"</f>
        <v>.3171</v>
      </c>
    </row>
    <row r="17" spans="1:9" ht="14.25">
      <c r="A17">
        <v>11</v>
      </c>
      <c r="B17" t="s">
        <v>32</v>
      </c>
      <c r="C17" t="s">
        <v>33</v>
      </c>
      <c r="D17" t="str">
        <f>".633"</f>
        <v>.633</v>
      </c>
      <c r="E17" t="str">
        <f>"1.028"</f>
        <v>1.028</v>
      </c>
      <c r="F17" t="str">
        <f>".680"</f>
        <v>.680</v>
      </c>
      <c r="G17" t="str">
        <f>".615"</f>
        <v>.615</v>
      </c>
      <c r="H17" t="str">
        <f>".470"</f>
        <v>.470</v>
      </c>
      <c r="I17" t="str">
        <f>".3426"</f>
        <v>.3426</v>
      </c>
    </row>
    <row r="18" spans="1:9" ht="14.25">
      <c r="A18">
        <v>12</v>
      </c>
      <c r="B18" t="s">
        <v>34</v>
      </c>
      <c r="C18" t="s">
        <v>35</v>
      </c>
      <c r="D18" t="str">
        <f>".639"</f>
        <v>.639</v>
      </c>
      <c r="E18" t="str">
        <f>".706"</f>
        <v>.706</v>
      </c>
      <c r="F18" t="str">
        <f>".667"</f>
        <v>.667</v>
      </c>
      <c r="G18" t="str">
        <f>".626"</f>
        <v>.626</v>
      </c>
      <c r="H18" t="str">
        <f>".873"</f>
        <v>.873</v>
      </c>
      <c r="I18" t="str">
        <f>".3511"</f>
        <v>.3511</v>
      </c>
    </row>
    <row r="19" spans="1:9" ht="14.25">
      <c r="A19">
        <v>13</v>
      </c>
      <c r="B19" t="s">
        <v>36</v>
      </c>
      <c r="D19" t="str">
        <f>".486"</f>
        <v>.486</v>
      </c>
      <c r="E19" t="str">
        <f>".955"</f>
        <v>.955</v>
      </c>
      <c r="F19" t="str">
        <f>".776"</f>
        <v>.776</v>
      </c>
      <c r="G19" t="str">
        <f>".776"</f>
        <v>.776</v>
      </c>
      <c r="H19" t="str">
        <f>".591"</f>
        <v>.591</v>
      </c>
      <c r="I19" t="str">
        <f>".3584"</f>
        <v>.3584</v>
      </c>
    </row>
    <row r="20" spans="1:9" ht="14.25">
      <c r="A20">
        <v>14</v>
      </c>
      <c r="B20" t="s">
        <v>37</v>
      </c>
      <c r="C20" t="s">
        <v>38</v>
      </c>
      <c r="D20" t="str">
        <f>"1.117"</f>
        <v>1.117</v>
      </c>
      <c r="E20" t="str">
        <f>".575"</f>
        <v>.575</v>
      </c>
      <c r="F20" t="str">
        <f>".655"</f>
        <v>.655</v>
      </c>
      <c r="G20" t="str">
        <f>".551"</f>
        <v>.551</v>
      </c>
      <c r="H20" t="str">
        <f>".708"</f>
        <v>.708</v>
      </c>
      <c r="I20" t="str">
        <f>".3606"</f>
        <v>.3606</v>
      </c>
    </row>
    <row r="21" spans="1:9" ht="14.25">
      <c r="A21">
        <v>15</v>
      </c>
      <c r="B21" t="s">
        <v>39</v>
      </c>
      <c r="C21" t="s">
        <v>40</v>
      </c>
      <c r="D21" t="str">
        <f>".925"</f>
        <v>.925</v>
      </c>
      <c r="E21" t="str">
        <f>".685"</f>
        <v>.685</v>
      </c>
      <c r="F21" t="str">
        <f>".711"</f>
        <v>.711</v>
      </c>
      <c r="G21" t="str">
        <f>".690"</f>
        <v>.690</v>
      </c>
      <c r="H21" t="str">
        <f>".609"</f>
        <v>.609</v>
      </c>
      <c r="I21" t="str">
        <f>".3620"</f>
        <v>.3620</v>
      </c>
    </row>
    <row r="22" spans="1:9" ht="14.25">
      <c r="A22">
        <v>16</v>
      </c>
      <c r="B22" t="s">
        <v>41</v>
      </c>
      <c r="D22" t="str">
        <f>".455"</f>
        <v>.455</v>
      </c>
      <c r="E22" t="str">
        <f>".646"</f>
        <v>.646</v>
      </c>
      <c r="F22" t="str">
        <f>".834"</f>
        <v>.834</v>
      </c>
      <c r="G22" t="str">
        <f>".927"</f>
        <v>.927</v>
      </c>
      <c r="H22" t="str">
        <f>".819"</f>
        <v>.819</v>
      </c>
      <c r="I22" t="str">
        <f>".3681"</f>
        <v>.3681</v>
      </c>
    </row>
    <row r="23" spans="1:9" ht="14.25">
      <c r="A23">
        <v>17</v>
      </c>
      <c r="B23" t="s">
        <v>42</v>
      </c>
      <c r="C23" t="s">
        <v>43</v>
      </c>
      <c r="D23" t="str">
        <f>".695"</f>
        <v>.695</v>
      </c>
      <c r="E23" t="str">
        <f>".528"</f>
        <v>.528</v>
      </c>
      <c r="F23" t="str">
        <f>".893"</f>
        <v>.893</v>
      </c>
      <c r="G23" t="str">
        <f>"1.196"</f>
        <v>1.196</v>
      </c>
      <c r="H23" t="str">
        <f>".515"</f>
        <v>.515</v>
      </c>
      <c r="I23" t="str">
        <f>".3827"</f>
        <v>.3827</v>
      </c>
    </row>
    <row r="24" spans="1:9" ht="14.25">
      <c r="A24">
        <v>18</v>
      </c>
      <c r="B24" t="s">
        <v>44</v>
      </c>
      <c r="C24" t="s">
        <v>45</v>
      </c>
      <c r="D24" t="str">
        <f>".758"</f>
        <v>.758</v>
      </c>
      <c r="E24" t="str">
        <f>".731"</f>
        <v>.731</v>
      </c>
      <c r="F24" t="str">
        <f>".872"</f>
        <v>.872</v>
      </c>
      <c r="G24" t="str">
        <f>"1.216"</f>
        <v>1.216</v>
      </c>
      <c r="H24" t="str">
        <f>".792"</f>
        <v>.792</v>
      </c>
      <c r="I24" t="str">
        <f>".4369"</f>
        <v>.4369</v>
      </c>
    </row>
    <row r="25" spans="1:9" ht="14.25">
      <c r="A25">
        <v>19</v>
      </c>
      <c r="B25" t="s">
        <v>46</v>
      </c>
      <c r="C25" t="s">
        <v>47</v>
      </c>
      <c r="D25" t="str">
        <f>".977"</f>
        <v>.977</v>
      </c>
      <c r="E25" t="str">
        <f>"1.240"</f>
        <v>1.240</v>
      </c>
      <c r="F25" t="str">
        <f>".875"</f>
        <v>.875</v>
      </c>
      <c r="G25" t="str">
        <f>".630"</f>
        <v>.630</v>
      </c>
      <c r="H25" t="str">
        <f>"1.081"</f>
        <v>1.081</v>
      </c>
      <c r="I25" t="str">
        <f>".4803"</f>
        <v>.4803</v>
      </c>
    </row>
    <row r="26" spans="1:9" ht="14.25">
      <c r="A26">
        <v>20</v>
      </c>
      <c r="B26" t="s">
        <v>48</v>
      </c>
      <c r="C26" t="s">
        <v>49</v>
      </c>
      <c r="D26" t="str">
        <f>".804"</f>
        <v>.804</v>
      </c>
      <c r="E26" t="str">
        <f>"1.214"</f>
        <v>1.214</v>
      </c>
      <c r="F26" t="str">
        <f>"1.127"</f>
        <v>1.127</v>
      </c>
      <c r="G26" t="str">
        <f>".823"</f>
        <v>.823</v>
      </c>
      <c r="H26" t="str">
        <f>".906"</f>
        <v>.906</v>
      </c>
      <c r="I26" t="str">
        <f>".4874"</f>
        <v>.4874</v>
      </c>
    </row>
    <row r="27" spans="1:9" ht="14.25">
      <c r="A27">
        <v>21</v>
      </c>
      <c r="B27" t="s">
        <v>50</v>
      </c>
      <c r="C27" t="s">
        <v>51</v>
      </c>
      <c r="D27" t="str">
        <f>".917"</f>
        <v>.917</v>
      </c>
      <c r="E27" t="str">
        <f>".944"</f>
        <v>.944</v>
      </c>
      <c r="F27" t="str">
        <f>".873"</f>
        <v>.873</v>
      </c>
      <c r="G27" t="str">
        <f>"1.176"</f>
        <v>1.176</v>
      </c>
      <c r="H27" t="str">
        <f>"1.742"</f>
        <v>1.742</v>
      </c>
      <c r="I27" t="str">
        <f>".5652"</f>
        <v>.5652</v>
      </c>
    </row>
    <row r="28" spans="1:9" ht="14.25">
      <c r="A28">
        <v>22</v>
      </c>
      <c r="B28" t="s">
        <v>52</v>
      </c>
      <c r="D28" t="str">
        <f>".667"</f>
        <v>.667</v>
      </c>
      <c r="E28" t="str">
        <f>".813"</f>
        <v>.813</v>
      </c>
      <c r="F28" t="str">
        <f>"3.038"</f>
        <v>3.038</v>
      </c>
      <c r="G28" t="str">
        <f>".727"</f>
        <v>.727</v>
      </c>
      <c r="H28" t="str">
        <f>".925"</f>
        <v>.925</v>
      </c>
      <c r="I28" t="str">
        <f>".6170"</f>
        <v>.6170</v>
      </c>
    </row>
    <row r="29" spans="1:9" ht="14.25">
      <c r="A29">
        <v>23</v>
      </c>
      <c r="B29" t="s">
        <v>53</v>
      </c>
      <c r="C29" t="s">
        <v>54</v>
      </c>
      <c r="D29" t="str">
        <f>".472"</f>
        <v>.472</v>
      </c>
      <c r="E29" t="str">
        <f>"1.071"</f>
        <v>1.071</v>
      </c>
      <c r="F29" t="str">
        <f>".677"</f>
        <v>.677</v>
      </c>
      <c r="G29" t="str">
        <f>".731"</f>
        <v>.731</v>
      </c>
      <c r="H29" t="str">
        <f>"8.000"</f>
        <v>8.000</v>
      </c>
      <c r="I29" t="str">
        <f>"1.0951"</f>
        <v>1.0951</v>
      </c>
    </row>
    <row r="30" ht="14.25">
      <c r="A30" t="s">
        <v>55</v>
      </c>
    </row>
    <row r="32" ht="14.25">
      <c r="A32" t="s">
        <v>56</v>
      </c>
    </row>
    <row r="33" spans="1:10" ht="14.25">
      <c r="A33" t="s">
        <v>4</v>
      </c>
      <c r="B33" t="s">
        <v>5</v>
      </c>
      <c r="C33" t="s">
        <v>6</v>
      </c>
      <c r="D33" t="s">
        <v>7</v>
      </c>
      <c r="E33" t="s">
        <v>8</v>
      </c>
      <c r="F33" t="s">
        <v>9</v>
      </c>
      <c r="G33" t="s">
        <v>10</v>
      </c>
      <c r="H33" t="s">
        <v>11</v>
      </c>
      <c r="I33" t="s">
        <v>12</v>
      </c>
      <c r="J33" t="s">
        <v>13</v>
      </c>
    </row>
    <row r="34" spans="1:9" ht="14.25">
      <c r="A34">
        <v>1</v>
      </c>
      <c r="B34" t="s">
        <v>20</v>
      </c>
      <c r="C34" t="s">
        <v>21</v>
      </c>
      <c r="D34" t="str">
        <f>".177"</f>
        <v>.177</v>
      </c>
      <c r="E34" t="str">
        <f>".103"</f>
        <v>.103</v>
      </c>
      <c r="F34" t="str">
        <f>".241"</f>
        <v>.241</v>
      </c>
      <c r="G34" t="str">
        <f>".300"</f>
        <v>.300</v>
      </c>
      <c r="H34" t="str">
        <f>".232"</f>
        <v>.232</v>
      </c>
      <c r="I34" t="str">
        <f>".2106"</f>
        <v>.2106</v>
      </c>
    </row>
    <row r="35" spans="1:9" ht="14.25">
      <c r="A35">
        <v>2</v>
      </c>
      <c r="B35" t="s">
        <v>18</v>
      </c>
      <c r="C35" t="s">
        <v>19</v>
      </c>
      <c r="D35" t="str">
        <f>".167"</f>
        <v>.167</v>
      </c>
      <c r="E35" t="str">
        <f>".167"</f>
        <v>.167</v>
      </c>
      <c r="F35" t="str">
        <f>".298"</f>
        <v>.298</v>
      </c>
      <c r="G35" t="str">
        <f>".302"</f>
        <v>.302</v>
      </c>
      <c r="H35" t="str">
        <f>".163"</f>
        <v>.163</v>
      </c>
      <c r="I35" t="str">
        <f>".2194"</f>
        <v>.2194</v>
      </c>
    </row>
    <row r="36" spans="1:9" ht="14.25">
      <c r="A36">
        <v>3</v>
      </c>
      <c r="B36" t="s">
        <v>16</v>
      </c>
      <c r="C36" t="s">
        <v>17</v>
      </c>
      <c r="D36" t="str">
        <f>".144"</f>
        <v>.144</v>
      </c>
      <c r="E36" t="str">
        <f>".171"</f>
        <v>.171</v>
      </c>
      <c r="F36" t="str">
        <f>".327"</f>
        <v>.327</v>
      </c>
      <c r="G36" t="str">
        <f>".305"</f>
        <v>.305</v>
      </c>
      <c r="H36" t="str">
        <f>".305"</f>
        <v>.305</v>
      </c>
      <c r="I36" t="str">
        <f>".2504"</f>
        <v>.2504</v>
      </c>
    </row>
    <row r="37" spans="1:9" ht="14.25">
      <c r="A37">
        <v>4</v>
      </c>
      <c r="B37" t="s">
        <v>57</v>
      </c>
      <c r="C37" t="s">
        <v>58</v>
      </c>
      <c r="D37" t="str">
        <f>".232"</f>
        <v>.232</v>
      </c>
      <c r="E37" t="str">
        <f>".410"</f>
        <v>.410</v>
      </c>
      <c r="F37" t="str">
        <f>".198"</f>
        <v>.198</v>
      </c>
      <c r="G37" t="str">
        <f>".185"</f>
        <v>.185</v>
      </c>
      <c r="H37" t="str">
        <f>".240"</f>
        <v>.240</v>
      </c>
      <c r="I37" t="str">
        <f>".2530"</f>
        <v>.2530</v>
      </c>
    </row>
    <row r="38" spans="1:9" ht="14.25">
      <c r="A38">
        <v>5</v>
      </c>
      <c r="B38" t="s">
        <v>14</v>
      </c>
      <c r="C38" t="s">
        <v>15</v>
      </c>
      <c r="D38" t="str">
        <f>".279"</f>
        <v>.279</v>
      </c>
      <c r="E38" t="str">
        <f>".240"</f>
        <v>.240</v>
      </c>
      <c r="F38" t="str">
        <f>".266"</f>
        <v>.266</v>
      </c>
      <c r="G38" t="str">
        <f>".191"</f>
        <v>.191</v>
      </c>
      <c r="H38" t="str">
        <f>".303"</f>
        <v>.303</v>
      </c>
      <c r="I38" t="str">
        <f>".2558"</f>
        <v>.2558</v>
      </c>
    </row>
    <row r="39" spans="1:9" ht="14.25">
      <c r="A39">
        <v>6</v>
      </c>
      <c r="B39" t="s">
        <v>59</v>
      </c>
      <c r="D39" t="str">
        <f>".331"</f>
        <v>.331</v>
      </c>
      <c r="E39" t="str">
        <f>".235"</f>
        <v>.235</v>
      </c>
      <c r="F39" t="str">
        <f>".353"</f>
        <v>.353</v>
      </c>
      <c r="G39" t="str">
        <f>".206"</f>
        <v>.206</v>
      </c>
      <c r="H39" t="str">
        <f>".226"</f>
        <v>.226</v>
      </c>
      <c r="I39" t="str">
        <f>".2702"</f>
        <v>.2702</v>
      </c>
    </row>
    <row r="40" spans="1:9" ht="14.25">
      <c r="A40">
        <v>7</v>
      </c>
      <c r="B40" t="s">
        <v>42</v>
      </c>
      <c r="C40" t="s">
        <v>43</v>
      </c>
      <c r="D40" t="str">
        <f>".371"</f>
        <v>.371</v>
      </c>
      <c r="E40" t="str">
        <f>".169"</f>
        <v>.169</v>
      </c>
      <c r="F40" t="str">
        <f>".278"</f>
        <v>.278</v>
      </c>
      <c r="G40" t="str">
        <f>".248"</f>
        <v>.248</v>
      </c>
      <c r="H40" t="str">
        <f>".314"</f>
        <v>.314</v>
      </c>
      <c r="I40" t="str">
        <f>".2760"</f>
        <v>.2760</v>
      </c>
    </row>
    <row r="41" spans="1:9" ht="14.25">
      <c r="A41">
        <v>8</v>
      </c>
      <c r="B41" t="s">
        <v>22</v>
      </c>
      <c r="C41" t="s">
        <v>23</v>
      </c>
      <c r="D41" t="str">
        <f>".214"</f>
        <v>.214</v>
      </c>
      <c r="E41" t="str">
        <f>".259"</f>
        <v>.259</v>
      </c>
      <c r="F41" t="str">
        <f>".314"</f>
        <v>.314</v>
      </c>
      <c r="G41" t="str">
        <f>".212"</f>
        <v>.212</v>
      </c>
      <c r="H41" t="str">
        <f>".384"</f>
        <v>.384</v>
      </c>
      <c r="I41" t="str">
        <f>".2766"</f>
        <v>.2766</v>
      </c>
    </row>
    <row r="42" spans="1:9" ht="14.25">
      <c r="A42">
        <v>9</v>
      </c>
      <c r="B42" t="s">
        <v>26</v>
      </c>
      <c r="C42" t="s">
        <v>27</v>
      </c>
      <c r="D42" t="str">
        <f>".228"</f>
        <v>.228</v>
      </c>
      <c r="E42" t="str">
        <f>".346"</f>
        <v>.346</v>
      </c>
      <c r="F42" t="str">
        <f>".412"</f>
        <v>.412</v>
      </c>
      <c r="G42" t="str">
        <f>".262"</f>
        <v>.262</v>
      </c>
      <c r="H42" t="str">
        <f>".145"</f>
        <v>.145</v>
      </c>
      <c r="I42" t="str">
        <f>".2786"</f>
        <v>.2786</v>
      </c>
    </row>
    <row r="43" spans="1:9" ht="14.25">
      <c r="A43">
        <v>10</v>
      </c>
      <c r="B43" t="s">
        <v>31</v>
      </c>
      <c r="D43" t="str">
        <f>".292"</f>
        <v>.292</v>
      </c>
      <c r="E43" t="str">
        <f>".173"</f>
        <v>.173</v>
      </c>
      <c r="F43" t="str">
        <f>".390"</f>
        <v>.390</v>
      </c>
      <c r="G43" t="str">
        <f>".349"</f>
        <v>.349</v>
      </c>
      <c r="H43" t="str">
        <f>".208"</f>
        <v>.208</v>
      </c>
      <c r="I43" t="str">
        <f>".2824"</f>
        <v>.2824</v>
      </c>
    </row>
    <row r="44" spans="1:10" ht="14.25">
      <c r="A44">
        <v>11</v>
      </c>
      <c r="B44" t="s">
        <v>30</v>
      </c>
      <c r="D44" t="str">
        <f>".302"</f>
        <v>.302</v>
      </c>
      <c r="E44" t="str">
        <f>".334"</f>
        <v>.334</v>
      </c>
      <c r="F44" t="str">
        <f>".230"</f>
        <v>.230</v>
      </c>
      <c r="G44" t="str">
        <f>".350"</f>
        <v>.350</v>
      </c>
      <c r="H44" t="str">
        <f>".206"</f>
        <v>.206</v>
      </c>
      <c r="I44" t="str">
        <f>".2844"</f>
        <v>.2844</v>
      </c>
      <c r="J44" t="s">
        <v>60</v>
      </c>
    </row>
    <row r="45" spans="1:10" ht="14.25">
      <c r="A45">
        <v>12</v>
      </c>
      <c r="B45" t="s">
        <v>24</v>
      </c>
      <c r="C45" t="s">
        <v>25</v>
      </c>
      <c r="D45" t="str">
        <f>".222"</f>
        <v>.222</v>
      </c>
      <c r="E45" t="str">
        <f>".269"</f>
        <v>.269</v>
      </c>
      <c r="F45" t="str">
        <f>".265"</f>
        <v>.265</v>
      </c>
      <c r="G45" t="str">
        <f>".454"</f>
        <v>.454</v>
      </c>
      <c r="H45" t="str">
        <f>".212"</f>
        <v>.212</v>
      </c>
      <c r="I45" t="str">
        <f>".2844"</f>
        <v>.2844</v>
      </c>
      <c r="J45" t="s">
        <v>61</v>
      </c>
    </row>
    <row r="46" spans="1:9" ht="14.25">
      <c r="A46">
        <v>13</v>
      </c>
      <c r="B46" t="s">
        <v>53</v>
      </c>
      <c r="C46" t="s">
        <v>54</v>
      </c>
      <c r="D46" t="str">
        <f>".201"</f>
        <v>.201</v>
      </c>
      <c r="E46" t="str">
        <f>".166"</f>
        <v>.166</v>
      </c>
      <c r="F46" t="str">
        <f>".456"</f>
        <v>.456</v>
      </c>
      <c r="G46" t="str">
        <f>".319"</f>
        <v>.319</v>
      </c>
      <c r="H46" t="str">
        <f>".293"</f>
        <v>.293</v>
      </c>
      <c r="I46" t="str">
        <f>".2870"</f>
        <v>.2870</v>
      </c>
    </row>
    <row r="47" spans="1:9" ht="14.25">
      <c r="A47">
        <v>14</v>
      </c>
      <c r="B47" t="s">
        <v>62</v>
      </c>
      <c r="C47" t="s">
        <v>63</v>
      </c>
      <c r="D47" t="str">
        <f>".325"</f>
        <v>.325</v>
      </c>
      <c r="E47" t="str">
        <f>".368"</f>
        <v>.368</v>
      </c>
      <c r="F47" t="str">
        <f>".312"</f>
        <v>.312</v>
      </c>
      <c r="G47" t="str">
        <f>".222"</f>
        <v>.222</v>
      </c>
      <c r="H47" t="str">
        <f>".358"</f>
        <v>.358</v>
      </c>
      <c r="I47" t="str">
        <f>".3170"</f>
        <v>.3170</v>
      </c>
    </row>
    <row r="48" spans="1:9" ht="14.25">
      <c r="A48">
        <v>15</v>
      </c>
      <c r="B48" t="s">
        <v>52</v>
      </c>
      <c r="D48" t="str">
        <f>".114"</f>
        <v>.114</v>
      </c>
      <c r="E48" t="str">
        <f>".393"</f>
        <v>.393</v>
      </c>
      <c r="F48" t="str">
        <f>".312"</f>
        <v>.312</v>
      </c>
      <c r="G48" t="str">
        <f>".299"</f>
        <v>.299</v>
      </c>
      <c r="H48" t="str">
        <f>".475"</f>
        <v>.475</v>
      </c>
      <c r="I48" t="str">
        <f>".3186"</f>
        <v>.3186</v>
      </c>
    </row>
    <row r="49" spans="1:9" ht="14.25">
      <c r="A49">
        <v>16</v>
      </c>
      <c r="B49" t="s">
        <v>37</v>
      </c>
      <c r="C49" t="s">
        <v>38</v>
      </c>
      <c r="D49" t="str">
        <f>".345"</f>
        <v>.345</v>
      </c>
      <c r="E49" t="str">
        <f>".311"</f>
        <v>.311</v>
      </c>
      <c r="F49" t="str">
        <f>".286"</f>
        <v>.286</v>
      </c>
      <c r="G49" t="str">
        <f>".382"</f>
        <v>.382</v>
      </c>
      <c r="H49" t="str">
        <f>".313"</f>
        <v>.313</v>
      </c>
      <c r="I49" t="str">
        <f>".3274"</f>
        <v>.3274</v>
      </c>
    </row>
    <row r="50" spans="1:9" ht="14.25">
      <c r="A50">
        <v>17</v>
      </c>
      <c r="B50" t="s">
        <v>36</v>
      </c>
      <c r="D50" t="str">
        <f>".241"</f>
        <v>.241</v>
      </c>
      <c r="E50" t="str">
        <f>".409"</f>
        <v>.409</v>
      </c>
      <c r="F50" t="str">
        <f>".471"</f>
        <v>.471</v>
      </c>
      <c r="G50" t="str">
        <f>".348"</f>
        <v>.348</v>
      </c>
      <c r="H50" t="str">
        <f>".190"</f>
        <v>.190</v>
      </c>
      <c r="I50" t="str">
        <f>".3318"</f>
        <v>.3318</v>
      </c>
    </row>
    <row r="51" spans="1:9" ht="14.25">
      <c r="A51">
        <v>18</v>
      </c>
      <c r="B51" t="s">
        <v>34</v>
      </c>
      <c r="C51" t="s">
        <v>35</v>
      </c>
      <c r="D51" t="str">
        <f>".180"</f>
        <v>.180</v>
      </c>
      <c r="E51" t="str">
        <f>".214"</f>
        <v>.214</v>
      </c>
      <c r="F51" t="str">
        <f>".653"</f>
        <v>.653</v>
      </c>
      <c r="G51" t="str">
        <f>".196"</f>
        <v>.196</v>
      </c>
      <c r="H51" t="str">
        <f>".417"</f>
        <v>.417</v>
      </c>
      <c r="I51" t="str">
        <f>".3320"</f>
        <v>.3320</v>
      </c>
    </row>
    <row r="52" spans="1:9" ht="14.25">
      <c r="A52">
        <v>19</v>
      </c>
      <c r="B52" t="s">
        <v>28</v>
      </c>
      <c r="C52" t="s">
        <v>29</v>
      </c>
      <c r="D52" t="str">
        <f>".404"</f>
        <v>.404</v>
      </c>
      <c r="E52" t="str">
        <f>".305"</f>
        <v>.305</v>
      </c>
      <c r="F52" t="str">
        <f>".362"</f>
        <v>.362</v>
      </c>
      <c r="G52" t="str">
        <f>".382"</f>
        <v>.382</v>
      </c>
      <c r="H52" t="str">
        <f>".228"</f>
        <v>.228</v>
      </c>
      <c r="I52" t="str">
        <f>".3362"</f>
        <v>.3362</v>
      </c>
    </row>
    <row r="53" spans="1:9" ht="14.25">
      <c r="A53">
        <v>20</v>
      </c>
      <c r="B53" t="s">
        <v>50</v>
      </c>
      <c r="C53" t="s">
        <v>51</v>
      </c>
      <c r="D53" t="str">
        <f>".266"</f>
        <v>.266</v>
      </c>
      <c r="E53" t="str">
        <f>".311"</f>
        <v>.311</v>
      </c>
      <c r="F53" t="str">
        <f>".334"</f>
        <v>.334</v>
      </c>
      <c r="G53" t="str">
        <f>".390"</f>
        <v>.390</v>
      </c>
      <c r="H53" t="str">
        <f>".569"</f>
        <v>.569</v>
      </c>
      <c r="I53" t="str">
        <f>".3740"</f>
        <v>.3740</v>
      </c>
    </row>
    <row r="54" spans="1:9" ht="14.25">
      <c r="A54">
        <v>21</v>
      </c>
      <c r="B54" t="s">
        <v>32</v>
      </c>
      <c r="C54" t="s">
        <v>33</v>
      </c>
      <c r="D54" t="str">
        <f>".180"</f>
        <v>.180</v>
      </c>
      <c r="E54" t="str">
        <f>".635"</f>
        <v>.635</v>
      </c>
      <c r="F54" t="str">
        <f>".263"</f>
        <v>.263</v>
      </c>
      <c r="G54" t="str">
        <f>".398"</f>
        <v>.398</v>
      </c>
      <c r="H54" t="str">
        <f>".405"</f>
        <v>.405</v>
      </c>
      <c r="I54" t="str">
        <f>".3762"</f>
        <v>.3762</v>
      </c>
    </row>
    <row r="55" spans="1:9" ht="14.25">
      <c r="A55">
        <v>22</v>
      </c>
      <c r="B55" t="s">
        <v>41</v>
      </c>
      <c r="D55" t="str">
        <f>".430"</f>
        <v>.430</v>
      </c>
      <c r="E55" t="str">
        <f>".536"</f>
        <v>.536</v>
      </c>
      <c r="F55" t="str">
        <f>".280"</f>
        <v>.280</v>
      </c>
      <c r="G55" t="str">
        <f>".296"</f>
        <v>.296</v>
      </c>
      <c r="H55" t="str">
        <f>".346"</f>
        <v>.346</v>
      </c>
      <c r="I55" t="str">
        <f>".3776"</f>
        <v>.3776</v>
      </c>
    </row>
    <row r="56" spans="1:9" ht="14.25">
      <c r="A56">
        <v>23</v>
      </c>
      <c r="B56" t="s">
        <v>44</v>
      </c>
      <c r="C56" t="s">
        <v>45</v>
      </c>
      <c r="D56" t="str">
        <f>".306"</f>
        <v>.306</v>
      </c>
      <c r="E56" t="str">
        <f>".505"</f>
        <v>.505</v>
      </c>
      <c r="F56" t="str">
        <f>".395"</f>
        <v>.395</v>
      </c>
      <c r="G56" t="str">
        <f>".457"</f>
        <v>.457</v>
      </c>
      <c r="H56" t="str">
        <f>".386"</f>
        <v>.386</v>
      </c>
      <c r="I56" t="str">
        <f>".4098"</f>
        <v>.4098</v>
      </c>
    </row>
    <row r="57" spans="1:9" ht="14.25">
      <c r="A57">
        <v>24</v>
      </c>
      <c r="B57" t="s">
        <v>46</v>
      </c>
      <c r="C57" t="s">
        <v>47</v>
      </c>
      <c r="D57" t="str">
        <f>".332"</f>
        <v>.332</v>
      </c>
      <c r="E57" t="str">
        <f>".402"</f>
        <v>.402</v>
      </c>
      <c r="F57" t="str">
        <f>".558"</f>
        <v>.558</v>
      </c>
      <c r="G57" t="str">
        <f>".546"</f>
        <v>.546</v>
      </c>
      <c r="H57" t="str">
        <f>".330"</f>
        <v>.330</v>
      </c>
      <c r="I57" t="str">
        <f>".4336"</f>
        <v>.4336</v>
      </c>
    </row>
    <row r="58" spans="1:9" ht="14.25">
      <c r="A58">
        <v>25</v>
      </c>
      <c r="B58" t="s">
        <v>39</v>
      </c>
      <c r="C58" t="s">
        <v>40</v>
      </c>
      <c r="D58" t="str">
        <f>".394"</f>
        <v>.394</v>
      </c>
      <c r="E58" t="str">
        <f>".306"</f>
        <v>.306</v>
      </c>
      <c r="F58" t="str">
        <f>".455"</f>
        <v>.455</v>
      </c>
      <c r="G58" t="str">
        <f>".509"</f>
        <v>.509</v>
      </c>
      <c r="H58" t="str">
        <f>".539"</f>
        <v>.539</v>
      </c>
      <c r="I58" t="str">
        <f>".4406"</f>
        <v>.4406</v>
      </c>
    </row>
    <row r="59" spans="1:9" ht="14.25">
      <c r="A59">
        <v>26</v>
      </c>
      <c r="B59" t="s">
        <v>48</v>
      </c>
      <c r="C59" t="s">
        <v>49</v>
      </c>
      <c r="D59" t="str">
        <f>".957"</f>
        <v>.957</v>
      </c>
      <c r="E59" t="str">
        <f>".360"</f>
        <v>.360</v>
      </c>
      <c r="F59" t="str">
        <f>".634"</f>
        <v>.634</v>
      </c>
      <c r="G59" t="str">
        <f>".291"</f>
        <v>.291</v>
      </c>
      <c r="H59" t="str">
        <f>".425"</f>
        <v>.425</v>
      </c>
      <c r="I59" t="str">
        <f>".5334"</f>
        <v>.5334</v>
      </c>
    </row>
    <row r="60" ht="14.25">
      <c r="A60" t="s">
        <v>64</v>
      </c>
    </row>
    <row r="62" ht="14.25">
      <c r="A62" t="s">
        <v>65</v>
      </c>
    </row>
    <row r="63" spans="1:10" ht="14.25">
      <c r="A63" t="s">
        <v>4</v>
      </c>
      <c r="B63" t="s">
        <v>5</v>
      </c>
      <c r="C63" t="s">
        <v>6</v>
      </c>
      <c r="D63" t="s">
        <v>7</v>
      </c>
      <c r="E63" t="s">
        <v>8</v>
      </c>
      <c r="F63" t="s">
        <v>9</v>
      </c>
      <c r="G63" t="s">
        <v>10</v>
      </c>
      <c r="H63" t="s">
        <v>11</v>
      </c>
      <c r="I63" t="s">
        <v>12</v>
      </c>
      <c r="J63" t="s">
        <v>13</v>
      </c>
    </row>
    <row r="64" spans="1:9" ht="14.25">
      <c r="A64">
        <v>1</v>
      </c>
      <c r="B64" t="s">
        <v>14</v>
      </c>
      <c r="C64" t="s">
        <v>15</v>
      </c>
      <c r="D64" t="str">
        <f>".142"</f>
        <v>.142</v>
      </c>
      <c r="E64" t="str">
        <f>".129"</f>
        <v>.129</v>
      </c>
      <c r="F64" t="str">
        <f>".222"</f>
        <v>.222</v>
      </c>
      <c r="G64" t="str">
        <f>".237"</f>
        <v>.237</v>
      </c>
      <c r="H64" t="str">
        <f>".259"</f>
        <v>.259</v>
      </c>
      <c r="I64" t="str">
        <f>".1978"</f>
        <v>.1978</v>
      </c>
    </row>
    <row r="65" spans="1:9" ht="14.25">
      <c r="A65">
        <v>2</v>
      </c>
      <c r="B65" t="s">
        <v>16</v>
      </c>
      <c r="C65" t="s">
        <v>17</v>
      </c>
      <c r="D65" t="str">
        <f>".171"</f>
        <v>.171</v>
      </c>
      <c r="E65" t="str">
        <f>".135"</f>
        <v>.135</v>
      </c>
      <c r="F65" t="str">
        <f>".230"</f>
        <v>.230</v>
      </c>
      <c r="G65" t="str">
        <f>".414"</f>
        <v>.414</v>
      </c>
      <c r="H65" t="str">
        <f>".148"</f>
        <v>.148</v>
      </c>
      <c r="I65" t="str">
        <f>".2196"</f>
        <v>.2196</v>
      </c>
    </row>
    <row r="66" spans="1:9" ht="14.25">
      <c r="A66">
        <v>3</v>
      </c>
      <c r="B66" t="s">
        <v>31</v>
      </c>
      <c r="D66" t="str">
        <f>".096"</f>
        <v>.096</v>
      </c>
      <c r="E66" t="str">
        <f>".253"</f>
        <v>.253</v>
      </c>
      <c r="F66" t="str">
        <f>".284"</f>
        <v>.284</v>
      </c>
      <c r="G66" t="str">
        <f>".278"</f>
        <v>.278</v>
      </c>
      <c r="H66" t="str">
        <f>".206"</f>
        <v>.206</v>
      </c>
      <c r="I66" t="str">
        <f>".2234"</f>
        <v>.2234</v>
      </c>
    </row>
    <row r="67" spans="1:9" ht="14.25">
      <c r="A67">
        <v>4</v>
      </c>
      <c r="B67" t="s">
        <v>18</v>
      </c>
      <c r="C67" t="s">
        <v>19</v>
      </c>
      <c r="D67" t="str">
        <f>".199"</f>
        <v>.199</v>
      </c>
      <c r="E67" t="str">
        <f>".213"</f>
        <v>.213</v>
      </c>
      <c r="F67" t="str">
        <f>".253"</f>
        <v>.253</v>
      </c>
      <c r="G67" t="str">
        <f>".199"</f>
        <v>.199</v>
      </c>
      <c r="H67" t="str">
        <f>".310"</f>
        <v>.310</v>
      </c>
      <c r="I67" t="str">
        <f>".2348"</f>
        <v>.2348</v>
      </c>
    </row>
    <row r="68" spans="1:9" ht="14.25">
      <c r="A68">
        <v>5</v>
      </c>
      <c r="B68" t="s">
        <v>30</v>
      </c>
      <c r="D68" t="str">
        <f>".152"</f>
        <v>.152</v>
      </c>
      <c r="E68" t="str">
        <f>".235"</f>
        <v>.235</v>
      </c>
      <c r="F68" t="str">
        <f>".351"</f>
        <v>.351</v>
      </c>
      <c r="G68" t="str">
        <f>".299"</f>
        <v>.299</v>
      </c>
      <c r="H68" t="str">
        <f>".164"</f>
        <v>.164</v>
      </c>
      <c r="I68" t="str">
        <f>".2402"</f>
        <v>.2402</v>
      </c>
    </row>
    <row r="69" spans="1:9" ht="14.25">
      <c r="A69">
        <v>6</v>
      </c>
      <c r="B69" t="s">
        <v>20</v>
      </c>
      <c r="C69" t="s">
        <v>21</v>
      </c>
      <c r="D69" t="str">
        <f>".248"</f>
        <v>.248</v>
      </c>
      <c r="E69" t="str">
        <f>".204"</f>
        <v>.204</v>
      </c>
      <c r="F69" t="str">
        <f>".245"</f>
        <v>.245</v>
      </c>
      <c r="G69" t="str">
        <f>".335"</f>
        <v>.335</v>
      </c>
      <c r="H69" t="str">
        <f>".170"</f>
        <v>.170</v>
      </c>
      <c r="I69" t="str">
        <f>".2404"</f>
        <v>.2404</v>
      </c>
    </row>
    <row r="70" spans="1:9" ht="14.25">
      <c r="A70">
        <v>7</v>
      </c>
      <c r="B70" t="s">
        <v>57</v>
      </c>
      <c r="C70" t="s">
        <v>58</v>
      </c>
      <c r="D70" t="str">
        <f>".158"</f>
        <v>.158</v>
      </c>
      <c r="E70" t="str">
        <f>".316"</f>
        <v>.316</v>
      </c>
      <c r="F70" t="str">
        <f>".270"</f>
        <v>.270</v>
      </c>
      <c r="G70" t="str">
        <f>".277"</f>
        <v>.277</v>
      </c>
      <c r="H70" t="str">
        <f>".214"</f>
        <v>.214</v>
      </c>
      <c r="I70" t="str">
        <f>".2470"</f>
        <v>.2470</v>
      </c>
    </row>
    <row r="71" spans="1:9" ht="14.25">
      <c r="A71">
        <v>8</v>
      </c>
      <c r="B71" t="s">
        <v>59</v>
      </c>
      <c r="D71" t="str">
        <f>".193"</f>
        <v>.193</v>
      </c>
      <c r="E71" t="str">
        <f>".223"</f>
        <v>.223</v>
      </c>
      <c r="F71" t="str">
        <f>".203"</f>
        <v>.203</v>
      </c>
      <c r="G71" t="str">
        <f>".445"</f>
        <v>.445</v>
      </c>
      <c r="H71" t="str">
        <f>".219"</f>
        <v>.219</v>
      </c>
      <c r="I71" t="str">
        <f>".2566"</f>
        <v>.2566</v>
      </c>
    </row>
    <row r="72" spans="1:9" ht="14.25">
      <c r="A72">
        <v>9</v>
      </c>
      <c r="B72" t="s">
        <v>22</v>
      </c>
      <c r="C72" t="s">
        <v>23</v>
      </c>
      <c r="D72" t="str">
        <f>".281"</f>
        <v>.281</v>
      </c>
      <c r="E72" t="str">
        <f>".244"</f>
        <v>.244</v>
      </c>
      <c r="F72" t="str">
        <f>".304"</f>
        <v>.304</v>
      </c>
      <c r="G72" t="str">
        <f>".265"</f>
        <v>.265</v>
      </c>
      <c r="H72" t="str">
        <f>".224"</f>
        <v>.224</v>
      </c>
      <c r="I72" t="str">
        <f>".2636"</f>
        <v>.2636</v>
      </c>
    </row>
    <row r="73" spans="1:9" ht="14.25">
      <c r="A73">
        <v>10</v>
      </c>
      <c r="B73" t="s">
        <v>24</v>
      </c>
      <c r="C73" t="s">
        <v>25</v>
      </c>
      <c r="D73" t="str">
        <f>".160"</f>
        <v>.160</v>
      </c>
      <c r="E73" t="str">
        <f>".266"</f>
        <v>.266</v>
      </c>
      <c r="F73" t="str">
        <f>".377"</f>
        <v>.377</v>
      </c>
      <c r="G73" t="str">
        <f>".309"</f>
        <v>.309</v>
      </c>
      <c r="H73" t="str">
        <f>".229"</f>
        <v>.229</v>
      </c>
      <c r="I73" t="str">
        <f>".2682"</f>
        <v>.2682</v>
      </c>
    </row>
    <row r="74" spans="1:9" ht="14.25">
      <c r="A74">
        <v>11</v>
      </c>
      <c r="B74" t="s">
        <v>26</v>
      </c>
      <c r="C74" t="s">
        <v>27</v>
      </c>
      <c r="D74" t="str">
        <f>".224"</f>
        <v>.224</v>
      </c>
      <c r="E74" t="str">
        <f>".259"</f>
        <v>.259</v>
      </c>
      <c r="F74" t="str">
        <f>".328"</f>
        <v>.328</v>
      </c>
      <c r="G74" t="str">
        <f>".336"</f>
        <v>.336</v>
      </c>
      <c r="H74" t="str">
        <f>".232"</f>
        <v>.232</v>
      </c>
      <c r="I74" t="str">
        <f>".2758"</f>
        <v>.2758</v>
      </c>
    </row>
    <row r="75" spans="1:9" ht="14.25">
      <c r="A75">
        <v>12</v>
      </c>
      <c r="B75" t="s">
        <v>37</v>
      </c>
      <c r="C75" t="s">
        <v>38</v>
      </c>
      <c r="D75" t="str">
        <f>".287"</f>
        <v>.287</v>
      </c>
      <c r="E75" t="str">
        <f>".259"</f>
        <v>.259</v>
      </c>
      <c r="F75" t="str">
        <f>".292"</f>
        <v>.292</v>
      </c>
      <c r="G75" t="str">
        <f>".298"</f>
        <v>.298</v>
      </c>
      <c r="H75" t="str">
        <f>".295"</f>
        <v>.295</v>
      </c>
      <c r="I75" t="str">
        <f>".2862"</f>
        <v>.2862</v>
      </c>
    </row>
    <row r="76" spans="1:9" ht="14.25">
      <c r="A76">
        <v>13</v>
      </c>
      <c r="B76" t="s">
        <v>42</v>
      </c>
      <c r="C76" t="s">
        <v>43</v>
      </c>
      <c r="D76" t="str">
        <f>".209"</f>
        <v>.209</v>
      </c>
      <c r="E76" t="str">
        <f>".127"</f>
        <v>.127</v>
      </c>
      <c r="F76" t="str">
        <f>".470"</f>
        <v>.470</v>
      </c>
      <c r="G76" t="str">
        <f>".280"</f>
        <v>.280</v>
      </c>
      <c r="H76" t="str">
        <f>".362"</f>
        <v>.362</v>
      </c>
      <c r="I76" t="str">
        <f>".2896"</f>
        <v>.2896</v>
      </c>
    </row>
    <row r="77" spans="1:9" ht="14.25">
      <c r="A77">
        <v>14</v>
      </c>
      <c r="B77" t="s">
        <v>48</v>
      </c>
      <c r="C77" t="s">
        <v>49</v>
      </c>
      <c r="D77" t="str">
        <f>".226"</f>
        <v>.226</v>
      </c>
      <c r="E77" t="str">
        <f>".333"</f>
        <v>.333</v>
      </c>
      <c r="F77" t="str">
        <f>".444"</f>
        <v>.444</v>
      </c>
      <c r="G77" t="str">
        <f>".180"</f>
        <v>.180</v>
      </c>
      <c r="H77" t="str">
        <f>".280"</f>
        <v>.280</v>
      </c>
      <c r="I77" t="str">
        <f>".2926"</f>
        <v>.2926</v>
      </c>
    </row>
    <row r="78" spans="1:9" ht="14.25">
      <c r="A78">
        <v>15</v>
      </c>
      <c r="B78" t="s">
        <v>28</v>
      </c>
      <c r="C78" t="s">
        <v>29</v>
      </c>
      <c r="D78" t="str">
        <f>".214"</f>
        <v>.214</v>
      </c>
      <c r="E78" t="str">
        <f>".331"</f>
        <v>.331</v>
      </c>
      <c r="F78" t="str">
        <f>".369"</f>
        <v>.369</v>
      </c>
      <c r="G78" t="str">
        <f>".300"</f>
        <v>.300</v>
      </c>
      <c r="H78" t="str">
        <f>".280"</f>
        <v>.280</v>
      </c>
      <c r="I78" t="str">
        <f>".2988"</f>
        <v>.2988</v>
      </c>
    </row>
    <row r="79" spans="1:9" ht="14.25">
      <c r="A79">
        <v>16</v>
      </c>
      <c r="B79" t="s">
        <v>44</v>
      </c>
      <c r="C79" t="s">
        <v>45</v>
      </c>
      <c r="D79" t="str">
        <f>".290"</f>
        <v>.290</v>
      </c>
      <c r="E79" t="str">
        <f>".234"</f>
        <v>.234</v>
      </c>
      <c r="F79" t="str">
        <f>".253"</f>
        <v>.253</v>
      </c>
      <c r="G79" t="str">
        <f>".376"</f>
        <v>.376</v>
      </c>
      <c r="H79" t="str">
        <f>".352"</f>
        <v>.352</v>
      </c>
      <c r="I79" t="str">
        <f>".3010"</f>
        <v>.3010</v>
      </c>
    </row>
    <row r="80" spans="1:9" ht="14.25">
      <c r="A80">
        <v>17</v>
      </c>
      <c r="B80" t="s">
        <v>41</v>
      </c>
      <c r="D80" t="str">
        <f>".264"</f>
        <v>.264</v>
      </c>
      <c r="E80" t="str">
        <f>".379"</f>
        <v>.379</v>
      </c>
      <c r="F80" t="str">
        <f>".304"</f>
        <v>.304</v>
      </c>
      <c r="G80" t="str">
        <f>".300"</f>
        <v>.300</v>
      </c>
      <c r="H80" t="str">
        <f>".314"</f>
        <v>.314</v>
      </c>
      <c r="I80" t="str">
        <f>".3122"</f>
        <v>.3122</v>
      </c>
    </row>
    <row r="81" spans="1:9" ht="14.25">
      <c r="A81">
        <v>18</v>
      </c>
      <c r="B81" t="s">
        <v>39</v>
      </c>
      <c r="C81" t="s">
        <v>40</v>
      </c>
      <c r="D81" t="str">
        <f>".368"</f>
        <v>.368</v>
      </c>
      <c r="E81" t="str">
        <f>".335"</f>
        <v>.335</v>
      </c>
      <c r="F81" t="str">
        <f>".358"</f>
        <v>.358</v>
      </c>
      <c r="G81" t="str">
        <f>".338"</f>
        <v>.338</v>
      </c>
      <c r="H81" t="str">
        <f>".243"</f>
        <v>.243</v>
      </c>
      <c r="I81" t="str">
        <f>".3284"</f>
        <v>.3284</v>
      </c>
    </row>
    <row r="82" spans="1:9" ht="14.25">
      <c r="A82">
        <v>19</v>
      </c>
      <c r="B82" t="s">
        <v>46</v>
      </c>
      <c r="C82" t="s">
        <v>47</v>
      </c>
      <c r="D82" t="str">
        <f>".282"</f>
        <v>.282</v>
      </c>
      <c r="E82" t="str">
        <f>".166"</f>
        <v>.166</v>
      </c>
      <c r="F82" t="str">
        <f>".404"</f>
        <v>.404</v>
      </c>
      <c r="G82" t="str">
        <f>".255"</f>
        <v>.255</v>
      </c>
      <c r="H82" t="str">
        <f>".552"</f>
        <v>.552</v>
      </c>
      <c r="I82" t="str">
        <f>".3318"</f>
        <v>.3318</v>
      </c>
    </row>
    <row r="83" spans="1:9" ht="14.25">
      <c r="A83">
        <v>20</v>
      </c>
      <c r="B83" t="s">
        <v>32</v>
      </c>
      <c r="C83" t="s">
        <v>33</v>
      </c>
      <c r="D83" t="str">
        <f>".288"</f>
        <v>.288</v>
      </c>
      <c r="E83" t="str">
        <f>".361"</f>
        <v>.361</v>
      </c>
      <c r="F83" t="str">
        <f>".352"</f>
        <v>.352</v>
      </c>
      <c r="G83" t="str">
        <f>".338"</f>
        <v>.338</v>
      </c>
      <c r="H83" t="str">
        <f>".333"</f>
        <v>.333</v>
      </c>
      <c r="I83" t="str">
        <f>".3344"</f>
        <v>.3344</v>
      </c>
    </row>
    <row r="84" spans="1:9" ht="14.25">
      <c r="A84">
        <v>21</v>
      </c>
      <c r="B84" t="s">
        <v>52</v>
      </c>
      <c r="D84" t="str">
        <f>".321"</f>
        <v>.321</v>
      </c>
      <c r="E84" t="str">
        <f>".312"</f>
        <v>.312</v>
      </c>
      <c r="F84" t="str">
        <f>".582"</f>
        <v>.582</v>
      </c>
      <c r="G84" t="str">
        <f>".205"</f>
        <v>.205</v>
      </c>
      <c r="H84" t="str">
        <f>".328"</f>
        <v>.328</v>
      </c>
      <c r="I84" t="str">
        <f>".3496"</f>
        <v>.3496</v>
      </c>
    </row>
    <row r="85" spans="1:9" ht="14.25">
      <c r="A85">
        <v>22</v>
      </c>
      <c r="B85" t="s">
        <v>36</v>
      </c>
      <c r="D85" t="str">
        <f>".263"</f>
        <v>.263</v>
      </c>
      <c r="E85" t="str">
        <f>".396"</f>
        <v>.396</v>
      </c>
      <c r="F85" t="str">
        <f>".286"</f>
        <v>.286</v>
      </c>
      <c r="G85" t="str">
        <f>".346"</f>
        <v>.346</v>
      </c>
      <c r="H85" t="str">
        <f>".480"</f>
        <v>.480</v>
      </c>
      <c r="I85" t="str">
        <f>".3542"</f>
        <v>.3542</v>
      </c>
    </row>
    <row r="86" spans="1:9" ht="14.25">
      <c r="A86">
        <v>23</v>
      </c>
      <c r="B86" t="s">
        <v>62</v>
      </c>
      <c r="C86" t="s">
        <v>63</v>
      </c>
      <c r="D86" t="str">
        <f>".298"</f>
        <v>.298</v>
      </c>
      <c r="E86" t="str">
        <f>".340"</f>
        <v>.340</v>
      </c>
      <c r="F86" t="str">
        <f>".543"</f>
        <v>.543</v>
      </c>
      <c r="G86" t="str">
        <f>".366"</f>
        <v>.366</v>
      </c>
      <c r="H86" t="str">
        <f>".319"</f>
        <v>.319</v>
      </c>
      <c r="I86" t="str">
        <f>".3732"</f>
        <v>.3732</v>
      </c>
    </row>
    <row r="87" spans="1:9" ht="14.25">
      <c r="A87">
        <v>24</v>
      </c>
      <c r="B87" t="s">
        <v>50</v>
      </c>
      <c r="C87" t="s">
        <v>51</v>
      </c>
      <c r="D87" t="str">
        <f>".319"</f>
        <v>.319</v>
      </c>
      <c r="E87" t="str">
        <f>".300"</f>
        <v>.300</v>
      </c>
      <c r="F87" t="str">
        <f>".525"</f>
        <v>.525</v>
      </c>
      <c r="G87" t="str">
        <f>".303"</f>
        <v>.303</v>
      </c>
      <c r="H87" t="str">
        <f>".427"</f>
        <v>.427</v>
      </c>
      <c r="I87" t="str">
        <f>".3748"</f>
        <v>.3748</v>
      </c>
    </row>
    <row r="88" spans="1:9" ht="14.25">
      <c r="A88">
        <v>25</v>
      </c>
      <c r="B88" t="s">
        <v>34</v>
      </c>
      <c r="C88" t="s">
        <v>35</v>
      </c>
      <c r="D88" t="str">
        <f>".600"</f>
        <v>.600</v>
      </c>
      <c r="E88" t="str">
        <f>".398"</f>
        <v>.398</v>
      </c>
      <c r="F88" t="str">
        <f>".351"</f>
        <v>.351</v>
      </c>
      <c r="G88" t="str">
        <f>".593"</f>
        <v>.593</v>
      </c>
      <c r="H88" t="str">
        <f>".259"</f>
        <v>.259</v>
      </c>
      <c r="I88" t="str">
        <f>".4402"</f>
        <v>.4402</v>
      </c>
    </row>
    <row r="89" spans="1:9" ht="14.25">
      <c r="A89">
        <v>26</v>
      </c>
      <c r="B89" t="s">
        <v>53</v>
      </c>
      <c r="C89" t="s">
        <v>54</v>
      </c>
      <c r="D89" t="str">
        <f>".342"</f>
        <v>.342</v>
      </c>
      <c r="E89" t="str">
        <f>".634"</f>
        <v>.634</v>
      </c>
      <c r="F89" t="str">
        <f>".455"</f>
        <v>.455</v>
      </c>
      <c r="G89" t="str">
        <f>".546"</f>
        <v>.546</v>
      </c>
      <c r="H89" t="str">
        <f>".258"</f>
        <v>.258</v>
      </c>
      <c r="I89" t="str">
        <f>".4470"</f>
        <v>.4470</v>
      </c>
    </row>
    <row r="90" ht="14.25">
      <c r="A90" t="s">
        <v>66</v>
      </c>
    </row>
    <row r="92" ht="14.25">
      <c r="A92" t="s">
        <v>67</v>
      </c>
    </row>
    <row r="93" spans="1:10" ht="14.25">
      <c r="A93" t="s">
        <v>4</v>
      </c>
      <c r="B93" t="s">
        <v>5</v>
      </c>
      <c r="C93" t="s">
        <v>6</v>
      </c>
      <c r="D93" t="s">
        <v>7</v>
      </c>
      <c r="E93" t="s">
        <v>8</v>
      </c>
      <c r="F93" t="s">
        <v>9</v>
      </c>
      <c r="G93" t="s">
        <v>10</v>
      </c>
      <c r="H93" t="s">
        <v>11</v>
      </c>
      <c r="I93" t="s">
        <v>12</v>
      </c>
      <c r="J93" t="s">
        <v>13</v>
      </c>
    </row>
    <row r="94" spans="1:9" ht="14.25">
      <c r="A94">
        <v>1</v>
      </c>
      <c r="B94" t="s">
        <v>16</v>
      </c>
      <c r="C94" t="s">
        <v>17</v>
      </c>
      <c r="D94" t="str">
        <f>".407"</f>
        <v>.407</v>
      </c>
      <c r="E94" t="str">
        <f>".421"</f>
        <v>.421</v>
      </c>
      <c r="F94" t="str">
        <f>".445"</f>
        <v>.445</v>
      </c>
      <c r="G94" t="str">
        <f>".390"</f>
        <v>.390</v>
      </c>
      <c r="H94" t="str">
        <f>".441"</f>
        <v>.441</v>
      </c>
      <c r="I94" t="str">
        <f>".2104"</f>
        <v>.2104</v>
      </c>
    </row>
    <row r="95" spans="1:9" ht="14.25">
      <c r="A95">
        <v>2</v>
      </c>
      <c r="B95" t="s">
        <v>20</v>
      </c>
      <c r="C95" t="s">
        <v>21</v>
      </c>
      <c r="D95" t="str">
        <f>".434"</f>
        <v>.434</v>
      </c>
      <c r="E95" t="str">
        <f>".371"</f>
        <v>.371</v>
      </c>
      <c r="F95" t="str">
        <f>".371"</f>
        <v>.371</v>
      </c>
      <c r="G95" t="str">
        <f>".737"</f>
        <v>.737</v>
      </c>
      <c r="H95" t="str">
        <f>".585"</f>
        <v>.585</v>
      </c>
      <c r="I95" t="str">
        <f>".2498"</f>
        <v>.2498</v>
      </c>
    </row>
    <row r="96" spans="1:9" ht="14.25">
      <c r="A96">
        <v>3</v>
      </c>
      <c r="B96" t="s">
        <v>18</v>
      </c>
      <c r="C96" t="s">
        <v>19</v>
      </c>
      <c r="D96" t="str">
        <f>".553"</f>
        <v>.553</v>
      </c>
      <c r="E96" t="str">
        <f>".431"</f>
        <v>.431</v>
      </c>
      <c r="F96" t="str">
        <f>".391"</f>
        <v>.391</v>
      </c>
      <c r="G96" t="str">
        <f>".559"</f>
        <v>.559</v>
      </c>
      <c r="H96" t="str">
        <f>".618"</f>
        <v>.618</v>
      </c>
      <c r="I96" t="str">
        <f>".2552"</f>
        <v>.2552</v>
      </c>
    </row>
    <row r="97" spans="1:9" ht="14.25">
      <c r="A97">
        <v>4</v>
      </c>
      <c r="B97" t="s">
        <v>22</v>
      </c>
      <c r="C97" t="s">
        <v>23</v>
      </c>
      <c r="D97" t="str">
        <f>".617"</f>
        <v>.617</v>
      </c>
      <c r="E97" t="str">
        <f>".509"</f>
        <v>.509</v>
      </c>
      <c r="F97" t="str">
        <f>".395"</f>
        <v>.395</v>
      </c>
      <c r="G97" t="str">
        <f>".563"</f>
        <v>.563</v>
      </c>
      <c r="H97" t="str">
        <f>".486"</f>
        <v>.486</v>
      </c>
      <c r="I97" t="str">
        <f>".2570"</f>
        <v>.2570</v>
      </c>
    </row>
    <row r="98" spans="1:9" ht="14.25">
      <c r="A98">
        <v>5</v>
      </c>
      <c r="B98" t="s">
        <v>14</v>
      </c>
      <c r="C98" t="s">
        <v>15</v>
      </c>
      <c r="D98" t="str">
        <f>".454"</f>
        <v>.454</v>
      </c>
      <c r="E98" t="str">
        <f>".580"</f>
        <v>.580</v>
      </c>
      <c r="F98" t="str">
        <f>".605"</f>
        <v>.605</v>
      </c>
      <c r="G98" t="str">
        <f>".410"</f>
        <v>.410</v>
      </c>
      <c r="H98" t="str">
        <f>".522"</f>
        <v>.522</v>
      </c>
      <c r="I98" t="str">
        <f>".2571"</f>
        <v>.2571</v>
      </c>
    </row>
    <row r="99" spans="1:9" ht="14.25">
      <c r="A99">
        <v>6</v>
      </c>
      <c r="B99" t="s">
        <v>28</v>
      </c>
      <c r="C99" t="s">
        <v>29</v>
      </c>
      <c r="D99" t="str">
        <f>".465"</f>
        <v>.465</v>
      </c>
      <c r="E99" t="str">
        <f>".473"</f>
        <v>.473</v>
      </c>
      <c r="F99" t="str">
        <f>".465"</f>
        <v>.465</v>
      </c>
      <c r="G99" t="str">
        <f>".645"</f>
        <v>.645</v>
      </c>
      <c r="H99" t="str">
        <f>".708"</f>
        <v>.708</v>
      </c>
      <c r="I99" t="str">
        <f>".2756"</f>
        <v>.2756</v>
      </c>
    </row>
    <row r="100" spans="1:9" ht="14.25">
      <c r="A100">
        <v>7</v>
      </c>
      <c r="B100" t="s">
        <v>39</v>
      </c>
      <c r="C100" t="s">
        <v>40</v>
      </c>
      <c r="D100" t="str">
        <f>".554"</f>
        <v>.554</v>
      </c>
      <c r="E100" t="str">
        <f>".468"</f>
        <v>.468</v>
      </c>
      <c r="F100" t="str">
        <f>".641"</f>
        <v>.641</v>
      </c>
      <c r="G100" t="str">
        <f>".559"</f>
        <v>.559</v>
      </c>
      <c r="H100" t="str">
        <f>".672"</f>
        <v>.672</v>
      </c>
      <c r="I100" t="str">
        <f>".2894"</f>
        <v>.2894</v>
      </c>
    </row>
    <row r="101" spans="1:9" ht="14.25">
      <c r="A101">
        <v>8</v>
      </c>
      <c r="B101" t="s">
        <v>34</v>
      </c>
      <c r="C101" t="s">
        <v>35</v>
      </c>
      <c r="D101" t="str">
        <f>".582"</f>
        <v>.582</v>
      </c>
      <c r="E101" t="str">
        <f>".296"</f>
        <v>.296</v>
      </c>
      <c r="F101" t="str">
        <f>".420"</f>
        <v>.420</v>
      </c>
      <c r="G101" t="str">
        <f>".591"</f>
        <v>.591</v>
      </c>
      <c r="H101" t="str">
        <f>"1.017"</f>
        <v>1.017</v>
      </c>
      <c r="I101" t="str">
        <f>".2906"</f>
        <v>.2906</v>
      </c>
    </row>
    <row r="102" spans="1:9" ht="14.25">
      <c r="A102">
        <v>9</v>
      </c>
      <c r="B102" t="s">
        <v>41</v>
      </c>
      <c r="D102" t="str">
        <f>".511"</f>
        <v>.511</v>
      </c>
      <c r="E102" t="str">
        <f>".632"</f>
        <v>.632</v>
      </c>
      <c r="F102" t="str">
        <f>".451"</f>
        <v>.451</v>
      </c>
      <c r="G102" t="str">
        <f>".642"</f>
        <v>.642</v>
      </c>
      <c r="H102" t="str">
        <f>".678"</f>
        <v>.678</v>
      </c>
      <c r="I102" t="str">
        <f>".2914"</f>
        <v>.2914</v>
      </c>
    </row>
    <row r="103" spans="1:9" ht="14.25">
      <c r="A103">
        <v>10</v>
      </c>
      <c r="B103" t="s">
        <v>30</v>
      </c>
      <c r="D103" t="str">
        <f>".519"</f>
        <v>.519</v>
      </c>
      <c r="E103" t="str">
        <f>".336"</f>
        <v>.336</v>
      </c>
      <c r="F103" t="str">
        <f>".776"</f>
        <v>.776</v>
      </c>
      <c r="G103" t="str">
        <f>".699"</f>
        <v>.699</v>
      </c>
      <c r="H103" t="str">
        <f>".744"</f>
        <v>.744</v>
      </c>
      <c r="I103" t="str">
        <f>".3074"</f>
        <v>.3074</v>
      </c>
    </row>
    <row r="104" spans="1:9" ht="14.25">
      <c r="A104">
        <v>11</v>
      </c>
      <c r="B104" t="s">
        <v>37</v>
      </c>
      <c r="C104" t="s">
        <v>38</v>
      </c>
      <c r="D104" t="str">
        <f>".458"</f>
        <v>.458</v>
      </c>
      <c r="E104" t="str">
        <f>".608"</f>
        <v>.608</v>
      </c>
      <c r="F104" t="str">
        <f>".620"</f>
        <v>.620</v>
      </c>
      <c r="G104" t="str">
        <f>".635"</f>
        <v>.635</v>
      </c>
      <c r="H104" t="str">
        <f>".819"</f>
        <v>.819</v>
      </c>
      <c r="I104" t="str">
        <f>".3140"</f>
        <v>.3140</v>
      </c>
    </row>
    <row r="105" spans="1:9" ht="14.25">
      <c r="A105">
        <v>12</v>
      </c>
      <c r="B105" t="s">
        <v>36</v>
      </c>
      <c r="D105" t="str">
        <f>".470"</f>
        <v>.470</v>
      </c>
      <c r="E105" t="str">
        <f>".643"</f>
        <v>.643</v>
      </c>
      <c r="F105" t="str">
        <f>".650"</f>
        <v>.650</v>
      </c>
      <c r="G105" t="str">
        <f>".855"</f>
        <v>.855</v>
      </c>
      <c r="H105" t="str">
        <f>".580"</f>
        <v>.580</v>
      </c>
      <c r="I105" t="str">
        <f>".3198"</f>
        <v>.3198</v>
      </c>
    </row>
    <row r="106" spans="1:9" ht="14.25">
      <c r="A106">
        <v>13</v>
      </c>
      <c r="B106" t="s">
        <v>52</v>
      </c>
      <c r="D106" t="str">
        <f>".663"</f>
        <v>.663</v>
      </c>
      <c r="E106" t="str">
        <f>".773"</f>
        <v>.773</v>
      </c>
      <c r="F106" t="str">
        <f>"1.063"</f>
        <v>1.063</v>
      </c>
      <c r="G106" t="str">
        <f>"1.217"</f>
        <v>1.217</v>
      </c>
      <c r="H106" t="str">
        <f>".881"</f>
        <v>.881</v>
      </c>
      <c r="I106" t="str">
        <f>".4597"</f>
        <v>.4597</v>
      </c>
    </row>
    <row r="107" spans="1:9" ht="14.25">
      <c r="A107">
        <v>14</v>
      </c>
      <c r="B107" t="s">
        <v>48</v>
      </c>
      <c r="C107" t="s">
        <v>49</v>
      </c>
      <c r="D107" t="str">
        <f>".716"</f>
        <v>.716</v>
      </c>
      <c r="E107" t="str">
        <f>"1.131"</f>
        <v>1.131</v>
      </c>
      <c r="F107" t="str">
        <f>".690"</f>
        <v>.690</v>
      </c>
      <c r="G107" t="str">
        <f>"1.143"</f>
        <v>1.143</v>
      </c>
      <c r="H107" t="str">
        <f>"1.120"</f>
        <v>1.120</v>
      </c>
      <c r="I107" t="str">
        <f>".4800"</f>
        <v>.4800</v>
      </c>
    </row>
    <row r="108" spans="1:9" ht="14.25">
      <c r="A108">
        <v>15</v>
      </c>
      <c r="B108" t="s">
        <v>46</v>
      </c>
      <c r="C108" t="s">
        <v>47</v>
      </c>
      <c r="D108" t="str">
        <f>"1.278"</f>
        <v>1.278</v>
      </c>
      <c r="E108" t="str">
        <f>"1.072"</f>
        <v>1.072</v>
      </c>
      <c r="F108" t="str">
        <f>"1.436"</f>
        <v>1.436</v>
      </c>
      <c r="G108" t="str">
        <f>"1.804"</f>
        <v>1.804</v>
      </c>
      <c r="H108" t="str">
        <f>"1.565"</f>
        <v>1.565</v>
      </c>
      <c r="I108" t="str">
        <f>".7155"</f>
        <v>.7155</v>
      </c>
    </row>
    <row r="109" spans="1:9" ht="14.25">
      <c r="A109">
        <v>16</v>
      </c>
      <c r="B109" t="s">
        <v>24</v>
      </c>
      <c r="C109" t="s">
        <v>25</v>
      </c>
      <c r="D109" t="str">
        <f>".887"</f>
        <v>.887</v>
      </c>
      <c r="E109" t="str">
        <f>".442"</f>
        <v>.442</v>
      </c>
      <c r="F109" t="str">
        <f>".862"</f>
        <v>.862</v>
      </c>
      <c r="G109" t="str">
        <f>"6.398"</f>
        <v>6.398</v>
      </c>
      <c r="H109" t="str">
        <f>".631"</f>
        <v>.631</v>
      </c>
      <c r="I109" t="str">
        <f>".9220"</f>
        <v>.9220</v>
      </c>
    </row>
    <row r="110" ht="14.25">
      <c r="A110" t="s">
        <v>68</v>
      </c>
    </row>
    <row r="112" ht="14.25">
      <c r="A112" t="s">
        <v>69</v>
      </c>
    </row>
    <row r="113" spans="1:10" ht="14.25">
      <c r="A113" t="s">
        <v>4</v>
      </c>
      <c r="B113" t="s">
        <v>5</v>
      </c>
      <c r="C113" t="s">
        <v>6</v>
      </c>
      <c r="D113" t="s">
        <v>7</v>
      </c>
      <c r="E113" t="s">
        <v>8</v>
      </c>
      <c r="F113" t="s">
        <v>9</v>
      </c>
      <c r="G113" t="s">
        <v>10</v>
      </c>
      <c r="H113" t="s">
        <v>11</v>
      </c>
      <c r="I113" t="s">
        <v>12</v>
      </c>
      <c r="J113" t="s">
        <v>13</v>
      </c>
    </row>
    <row r="114" spans="1:9" ht="14.25">
      <c r="A114">
        <v>1</v>
      </c>
      <c r="B114" t="s">
        <v>18</v>
      </c>
      <c r="C114" t="s">
        <v>19</v>
      </c>
      <c r="D114" t="str">
        <f>".242"</f>
        <v>.242</v>
      </c>
      <c r="E114" t="str">
        <f>".257"</f>
        <v>.257</v>
      </c>
      <c r="F114" t="str">
        <f>".230"</f>
        <v>.230</v>
      </c>
      <c r="G114" t="str">
        <f>".210"</f>
        <v>.210</v>
      </c>
      <c r="H114" t="str">
        <f>".199"</f>
        <v>.199</v>
      </c>
      <c r="I114" t="str">
        <f>".2276"</f>
        <v>.2276</v>
      </c>
    </row>
    <row r="115" spans="1:9" ht="14.25">
      <c r="A115">
        <v>2</v>
      </c>
      <c r="B115" t="s">
        <v>39</v>
      </c>
      <c r="C115" t="s">
        <v>40</v>
      </c>
      <c r="D115" t="str">
        <f>".298"</f>
        <v>.298</v>
      </c>
      <c r="E115" t="str">
        <f>".243"</f>
        <v>.243</v>
      </c>
      <c r="F115" t="str">
        <f>".250"</f>
        <v>.250</v>
      </c>
      <c r="G115" t="str">
        <f>".188"</f>
        <v>.188</v>
      </c>
      <c r="H115" t="str">
        <f>".266"</f>
        <v>.266</v>
      </c>
      <c r="I115" t="str">
        <f>".2490"</f>
        <v>.2490</v>
      </c>
    </row>
    <row r="116" spans="1:9" ht="14.25">
      <c r="A116">
        <v>3</v>
      </c>
      <c r="B116" t="s">
        <v>16</v>
      </c>
      <c r="C116" t="s">
        <v>17</v>
      </c>
      <c r="D116" t="str">
        <f>".203"</f>
        <v>.203</v>
      </c>
      <c r="E116" t="str">
        <f>".385"</f>
        <v>.385</v>
      </c>
      <c r="F116" t="str">
        <f>".158"</f>
        <v>.158</v>
      </c>
      <c r="G116" t="str">
        <f>".315"</f>
        <v>.315</v>
      </c>
      <c r="H116" t="str">
        <f>".188"</f>
        <v>.188</v>
      </c>
      <c r="I116" t="str">
        <f>".2498"</f>
        <v>.2498</v>
      </c>
    </row>
    <row r="117" spans="1:9" ht="14.25">
      <c r="A117">
        <v>4</v>
      </c>
      <c r="B117" t="s">
        <v>36</v>
      </c>
      <c r="D117" t="str">
        <f>".231"</f>
        <v>.231</v>
      </c>
      <c r="E117" t="str">
        <f>".228"</f>
        <v>.228</v>
      </c>
      <c r="F117" t="str">
        <f>".278"</f>
        <v>.278</v>
      </c>
      <c r="G117" t="str">
        <f>".218"</f>
        <v>.218</v>
      </c>
      <c r="H117" t="str">
        <f>".314"</f>
        <v>.314</v>
      </c>
      <c r="I117" t="str">
        <f>".2538"</f>
        <v>.2538</v>
      </c>
    </row>
    <row r="118" spans="1:9" ht="14.25">
      <c r="A118">
        <v>5</v>
      </c>
      <c r="B118" t="s">
        <v>14</v>
      </c>
      <c r="C118" t="s">
        <v>15</v>
      </c>
      <c r="D118" t="str">
        <f>".200"</f>
        <v>.200</v>
      </c>
      <c r="E118" t="str">
        <f>".228"</f>
        <v>.228</v>
      </c>
      <c r="F118" t="str">
        <f>".299"</f>
        <v>.299</v>
      </c>
      <c r="G118" t="str">
        <f>".287"</f>
        <v>.287</v>
      </c>
      <c r="H118" t="str">
        <f>".301"</f>
        <v>.301</v>
      </c>
      <c r="I118" t="str">
        <f>".2630"</f>
        <v>.2630</v>
      </c>
    </row>
    <row r="119" spans="1:9" ht="14.25">
      <c r="A119">
        <v>6</v>
      </c>
      <c r="B119" t="s">
        <v>24</v>
      </c>
      <c r="C119" t="s">
        <v>25</v>
      </c>
      <c r="D119" t="str">
        <f>".222"</f>
        <v>.222</v>
      </c>
      <c r="E119" t="str">
        <f>".214"</f>
        <v>.214</v>
      </c>
      <c r="F119" t="str">
        <f>".301"</f>
        <v>.301</v>
      </c>
      <c r="G119" t="str">
        <f>".411"</f>
        <v>.411</v>
      </c>
      <c r="H119" t="str">
        <f>".209"</f>
        <v>.209</v>
      </c>
      <c r="I119" t="str">
        <f>".2714"</f>
        <v>.2714</v>
      </c>
    </row>
    <row r="120" spans="1:9" ht="14.25">
      <c r="A120">
        <v>7</v>
      </c>
      <c r="B120" t="s">
        <v>22</v>
      </c>
      <c r="C120" t="s">
        <v>23</v>
      </c>
      <c r="D120" t="str">
        <f>".319"</f>
        <v>.319</v>
      </c>
      <c r="E120" t="str">
        <f>".238"</f>
        <v>.238</v>
      </c>
      <c r="F120" t="str">
        <f>".266"</f>
        <v>.266</v>
      </c>
      <c r="G120" t="str">
        <f>".255"</f>
        <v>.255</v>
      </c>
      <c r="H120" t="str">
        <f>".305"</f>
        <v>.305</v>
      </c>
      <c r="I120" t="str">
        <f>".2766"</f>
        <v>.2766</v>
      </c>
    </row>
    <row r="121" spans="1:9" ht="14.25">
      <c r="A121">
        <v>8</v>
      </c>
      <c r="B121" t="s">
        <v>20</v>
      </c>
      <c r="C121" t="s">
        <v>21</v>
      </c>
      <c r="D121" t="str">
        <f>".401"</f>
        <v>.401</v>
      </c>
      <c r="E121" t="str">
        <f>".225"</f>
        <v>.225</v>
      </c>
      <c r="F121" t="str">
        <f>".232"</f>
        <v>.232</v>
      </c>
      <c r="G121" t="str">
        <f>".327"</f>
        <v>.327</v>
      </c>
      <c r="H121" t="str">
        <f>".306"</f>
        <v>.306</v>
      </c>
      <c r="I121" t="str">
        <f>".2982"</f>
        <v>.2982</v>
      </c>
    </row>
    <row r="122" spans="1:9" ht="14.25">
      <c r="A122">
        <v>9</v>
      </c>
      <c r="B122" t="s">
        <v>37</v>
      </c>
      <c r="C122" t="s">
        <v>38</v>
      </c>
      <c r="D122" t="str">
        <f>".339"</f>
        <v>.339</v>
      </c>
      <c r="E122" t="str">
        <f>".285"</f>
        <v>.285</v>
      </c>
      <c r="F122" t="str">
        <f>".309"</f>
        <v>.309</v>
      </c>
      <c r="G122" t="str">
        <f>".379"</f>
        <v>.379</v>
      </c>
      <c r="H122" t="str">
        <f>".237"</f>
        <v>.237</v>
      </c>
      <c r="I122" t="str">
        <f>".3098"</f>
        <v>.3098</v>
      </c>
    </row>
    <row r="123" spans="1:9" ht="14.25">
      <c r="A123">
        <v>10</v>
      </c>
      <c r="B123" t="s">
        <v>28</v>
      </c>
      <c r="C123" t="s">
        <v>29</v>
      </c>
      <c r="D123" t="str">
        <f>".214"</f>
        <v>.214</v>
      </c>
      <c r="E123" t="str">
        <f>".311"</f>
        <v>.311</v>
      </c>
      <c r="F123" t="str">
        <f>".336"</f>
        <v>.336</v>
      </c>
      <c r="G123" t="str">
        <f>".346"</f>
        <v>.346</v>
      </c>
      <c r="H123" t="str">
        <f>".369"</f>
        <v>.369</v>
      </c>
      <c r="I123" t="str">
        <f>".3152"</f>
        <v>.3152</v>
      </c>
    </row>
    <row r="124" spans="1:9" ht="14.25">
      <c r="A124">
        <v>11</v>
      </c>
      <c r="B124" t="s">
        <v>41</v>
      </c>
      <c r="D124" t="str">
        <f>".368"</f>
        <v>.368</v>
      </c>
      <c r="E124" t="str">
        <f>".197"</f>
        <v>.197</v>
      </c>
      <c r="F124" t="str">
        <f>".479"</f>
        <v>.479</v>
      </c>
      <c r="G124" t="str">
        <f>".290"</f>
        <v>.290</v>
      </c>
      <c r="H124" t="str">
        <f>".278"</f>
        <v>.278</v>
      </c>
      <c r="I124" t="str">
        <f>".3224"</f>
        <v>.3224</v>
      </c>
    </row>
    <row r="125" spans="1:9" ht="14.25">
      <c r="A125">
        <v>12</v>
      </c>
      <c r="B125" t="s">
        <v>30</v>
      </c>
      <c r="D125" t="str">
        <f>".250"</f>
        <v>.250</v>
      </c>
      <c r="E125" t="str">
        <f>".404"</f>
        <v>.404</v>
      </c>
      <c r="F125" t="str">
        <f>".338"</f>
        <v>.338</v>
      </c>
      <c r="G125" t="str">
        <f>".373"</f>
        <v>.373</v>
      </c>
      <c r="H125" t="str">
        <f>".350"</f>
        <v>.350</v>
      </c>
      <c r="I125" t="str">
        <f>".3430"</f>
        <v>.3430</v>
      </c>
    </row>
    <row r="126" spans="1:9" ht="14.25">
      <c r="A126">
        <v>13</v>
      </c>
      <c r="B126" t="s">
        <v>48</v>
      </c>
      <c r="C126" t="s">
        <v>49</v>
      </c>
      <c r="D126" t="str">
        <f>".465"</f>
        <v>.465</v>
      </c>
      <c r="E126" t="str">
        <f>".350"</f>
        <v>.350</v>
      </c>
      <c r="F126" t="str">
        <f>".458"</f>
        <v>.458</v>
      </c>
      <c r="G126" t="str">
        <f>".394"</f>
        <v>.394</v>
      </c>
      <c r="H126" t="str">
        <f>".388"</f>
        <v>.388</v>
      </c>
      <c r="I126" t="str">
        <f>".4110"</f>
        <v>.4110</v>
      </c>
    </row>
    <row r="127" spans="1:9" ht="14.25">
      <c r="A127">
        <v>14</v>
      </c>
      <c r="B127" t="s">
        <v>34</v>
      </c>
      <c r="C127" t="s">
        <v>35</v>
      </c>
      <c r="D127" t="str">
        <f>".399"</f>
        <v>.399</v>
      </c>
      <c r="E127" t="str">
        <f>".306"</f>
        <v>.306</v>
      </c>
      <c r="F127" t="str">
        <f>".396"</f>
        <v>.396</v>
      </c>
      <c r="G127" t="str">
        <f>".717"</f>
        <v>.717</v>
      </c>
      <c r="H127" t="str">
        <f>".357"</f>
        <v>.357</v>
      </c>
      <c r="I127" t="str">
        <f>".4350"</f>
        <v>.4350</v>
      </c>
    </row>
    <row r="128" spans="1:9" ht="14.25">
      <c r="A128">
        <v>15</v>
      </c>
      <c r="B128" t="s">
        <v>46</v>
      </c>
      <c r="C128" t="s">
        <v>47</v>
      </c>
      <c r="D128" t="str">
        <f>".498"</f>
        <v>.498</v>
      </c>
      <c r="E128" t="str">
        <f>".368"</f>
        <v>.368</v>
      </c>
      <c r="F128" t="str">
        <f>".937"</f>
        <v>.937</v>
      </c>
      <c r="G128" t="str">
        <f>".378"</f>
        <v>.378</v>
      </c>
      <c r="H128" t="str">
        <f>".481"</f>
        <v>.481</v>
      </c>
      <c r="I128" t="str">
        <f>".5324"</f>
        <v>.5324</v>
      </c>
    </row>
    <row r="129" ht="14.25">
      <c r="A129" t="s">
        <v>70</v>
      </c>
    </row>
    <row r="131" ht="14.25">
      <c r="A131" t="s">
        <v>71</v>
      </c>
    </row>
    <row r="132" spans="1:10" ht="14.25">
      <c r="A132" t="s">
        <v>4</v>
      </c>
      <c r="B132" t="s">
        <v>5</v>
      </c>
      <c r="C132" t="s">
        <v>6</v>
      </c>
      <c r="D132" t="s">
        <v>7</v>
      </c>
      <c r="E132" t="s">
        <v>8</v>
      </c>
      <c r="F132" t="s">
        <v>9</v>
      </c>
      <c r="G132" t="s">
        <v>10</v>
      </c>
      <c r="H132" t="s">
        <v>11</v>
      </c>
      <c r="I132" t="s">
        <v>12</v>
      </c>
      <c r="J132" t="s">
        <v>13</v>
      </c>
    </row>
    <row r="133" spans="1:9" ht="14.25">
      <c r="A133">
        <v>1</v>
      </c>
      <c r="B133" t="s">
        <v>22</v>
      </c>
      <c r="C133" t="s">
        <v>23</v>
      </c>
      <c r="D133" t="str">
        <f>".477"</f>
        <v>.477</v>
      </c>
      <c r="E133" t="str">
        <f>".323"</f>
        <v>.323</v>
      </c>
      <c r="F133" t="str">
        <f>".236"</f>
        <v>.236</v>
      </c>
      <c r="G133" t="str">
        <f>".536"</f>
        <v>.536</v>
      </c>
      <c r="H133" t="str">
        <f>".282"</f>
        <v>.282</v>
      </c>
      <c r="I133" t="str">
        <f>".1854"</f>
        <v>.1854</v>
      </c>
    </row>
    <row r="134" spans="1:9" ht="14.25">
      <c r="A134">
        <v>2</v>
      </c>
      <c r="B134" t="s">
        <v>16</v>
      </c>
      <c r="C134" t="s">
        <v>17</v>
      </c>
      <c r="D134" t="str">
        <f>".359"</f>
        <v>.359</v>
      </c>
      <c r="E134" t="str">
        <f>".487"</f>
        <v>.487</v>
      </c>
      <c r="F134" t="str">
        <f>".425"</f>
        <v>.425</v>
      </c>
      <c r="G134" t="str">
        <f>".618"</f>
        <v>.618</v>
      </c>
      <c r="H134" t="str">
        <f>".301"</f>
        <v>.301</v>
      </c>
      <c r="I134" t="str">
        <f>".2190"</f>
        <v>.2190</v>
      </c>
    </row>
    <row r="135" spans="1:9" ht="14.25">
      <c r="A135">
        <v>3</v>
      </c>
      <c r="B135" t="s">
        <v>26</v>
      </c>
      <c r="C135" t="s">
        <v>27</v>
      </c>
      <c r="D135" t="str">
        <f>".272"</f>
        <v>.272</v>
      </c>
      <c r="E135" t="str">
        <f>".369"</f>
        <v>.369</v>
      </c>
      <c r="F135" t="str">
        <f>".562"</f>
        <v>.562</v>
      </c>
      <c r="G135" t="str">
        <f>".541"</f>
        <v>.541</v>
      </c>
      <c r="H135" t="str">
        <f>".603"</f>
        <v>.603</v>
      </c>
      <c r="I135" t="str">
        <f>".2347"</f>
        <v>.2347</v>
      </c>
    </row>
    <row r="136" spans="1:9" ht="14.25">
      <c r="A136">
        <v>4</v>
      </c>
      <c r="B136" t="s">
        <v>18</v>
      </c>
      <c r="C136" t="s">
        <v>19</v>
      </c>
      <c r="D136" t="str">
        <f>".341"</f>
        <v>.341</v>
      </c>
      <c r="E136" t="str">
        <f>".311"</f>
        <v>.311</v>
      </c>
      <c r="F136" t="str">
        <f>".416"</f>
        <v>.416</v>
      </c>
      <c r="G136" t="str">
        <f>".985"</f>
        <v>.985</v>
      </c>
      <c r="H136" t="str">
        <f>".339"</f>
        <v>.339</v>
      </c>
      <c r="I136" t="str">
        <f>".2392"</f>
        <v>.2392</v>
      </c>
    </row>
    <row r="137" spans="1:9" ht="14.25">
      <c r="A137">
        <v>5</v>
      </c>
      <c r="B137" t="s">
        <v>14</v>
      </c>
      <c r="C137" t="s">
        <v>15</v>
      </c>
      <c r="D137" t="str">
        <f>".518"</f>
        <v>.518</v>
      </c>
      <c r="E137" t="str">
        <f>".351"</f>
        <v>.351</v>
      </c>
      <c r="F137" t="str">
        <f>".292"</f>
        <v>.292</v>
      </c>
      <c r="G137" t="str">
        <f>".764"</f>
        <v>.764</v>
      </c>
      <c r="H137" t="str">
        <f>".471"</f>
        <v>.471</v>
      </c>
      <c r="I137" t="str">
        <f>".2396"</f>
        <v>.2396</v>
      </c>
    </row>
    <row r="138" spans="1:9" ht="14.25">
      <c r="A138">
        <v>6</v>
      </c>
      <c r="B138" t="s">
        <v>30</v>
      </c>
      <c r="D138" t="str">
        <f>".508"</f>
        <v>.508</v>
      </c>
      <c r="E138" t="str">
        <f>".676"</f>
        <v>.676</v>
      </c>
      <c r="F138" t="str">
        <f>".380"</f>
        <v>.380</v>
      </c>
      <c r="G138" t="str">
        <f>".433"</f>
        <v>.433</v>
      </c>
      <c r="H138" t="str">
        <f>".547"</f>
        <v>.547</v>
      </c>
      <c r="I138" t="str">
        <f>".2544"</f>
        <v>.2544</v>
      </c>
    </row>
    <row r="139" spans="1:9" ht="14.25">
      <c r="A139">
        <v>7</v>
      </c>
      <c r="B139" t="s">
        <v>57</v>
      </c>
      <c r="C139" t="s">
        <v>58</v>
      </c>
      <c r="D139" t="str">
        <f>".642"</f>
        <v>.642</v>
      </c>
      <c r="E139" t="str">
        <f>".431"</f>
        <v>.431</v>
      </c>
      <c r="F139" t="str">
        <f>".622"</f>
        <v>.622</v>
      </c>
      <c r="G139" t="str">
        <f>".490"</f>
        <v>.490</v>
      </c>
      <c r="H139" t="str">
        <f>".452"</f>
        <v>.452</v>
      </c>
      <c r="I139" t="str">
        <f>".2637"</f>
        <v>.2637</v>
      </c>
    </row>
    <row r="140" spans="1:9" ht="14.25">
      <c r="A140">
        <v>8</v>
      </c>
      <c r="B140" t="s">
        <v>24</v>
      </c>
      <c r="C140" t="s">
        <v>25</v>
      </c>
      <c r="D140" t="str">
        <f>".474"</f>
        <v>.474</v>
      </c>
      <c r="E140" t="str">
        <f>".359"</f>
        <v>.359</v>
      </c>
      <c r="F140" t="str">
        <f>".846"</f>
        <v>.846</v>
      </c>
      <c r="G140" t="str">
        <f>".619"</f>
        <v>.619</v>
      </c>
      <c r="H140" t="str">
        <f>".395"</f>
        <v>.395</v>
      </c>
      <c r="I140" t="str">
        <f>".2693"</f>
        <v>.2693</v>
      </c>
    </row>
    <row r="141" spans="1:9" ht="14.25">
      <c r="A141">
        <v>9</v>
      </c>
      <c r="B141" t="s">
        <v>37</v>
      </c>
      <c r="C141" t="s">
        <v>38</v>
      </c>
      <c r="D141" t="str">
        <f>".904"</f>
        <v>.904</v>
      </c>
      <c r="E141" t="str">
        <f>".360"</f>
        <v>.360</v>
      </c>
      <c r="F141" t="str">
        <f>".461"</f>
        <v>.461</v>
      </c>
      <c r="G141" t="str">
        <f>".521"</f>
        <v>.521</v>
      </c>
      <c r="H141" t="str">
        <f>".498"</f>
        <v>.498</v>
      </c>
      <c r="I141" t="str">
        <f>".2744"</f>
        <v>.2744</v>
      </c>
    </row>
    <row r="142" spans="1:9" ht="14.25">
      <c r="A142">
        <v>10</v>
      </c>
      <c r="B142" t="s">
        <v>44</v>
      </c>
      <c r="C142" t="s">
        <v>45</v>
      </c>
      <c r="D142" t="str">
        <f>".553"</f>
        <v>.553</v>
      </c>
      <c r="E142" t="str">
        <f>".611"</f>
        <v>.611</v>
      </c>
      <c r="F142" t="str">
        <f>".721"</f>
        <v>.721</v>
      </c>
      <c r="G142" t="str">
        <f>".356"</f>
        <v>.356</v>
      </c>
      <c r="H142" t="str">
        <f>".551"</f>
        <v>.551</v>
      </c>
      <c r="I142" t="str">
        <f>".2792"</f>
        <v>.2792</v>
      </c>
    </row>
    <row r="143" spans="1:9" ht="14.25">
      <c r="A143">
        <v>11</v>
      </c>
      <c r="B143" t="s">
        <v>53</v>
      </c>
      <c r="C143" t="s">
        <v>54</v>
      </c>
      <c r="D143" t="str">
        <f>".736"</f>
        <v>.736</v>
      </c>
      <c r="E143" t="str">
        <f>".772"</f>
        <v>.772</v>
      </c>
      <c r="F143" t="str">
        <f>".436"</f>
        <v>.436</v>
      </c>
      <c r="G143" t="str">
        <f>".561"</f>
        <v>.561</v>
      </c>
      <c r="H143" t="str">
        <f>".433"</f>
        <v>.433</v>
      </c>
      <c r="I143" t="str">
        <f>".2938"</f>
        <v>.2938</v>
      </c>
    </row>
    <row r="144" spans="1:9" ht="14.25">
      <c r="A144">
        <v>12</v>
      </c>
      <c r="B144" t="s">
        <v>32</v>
      </c>
      <c r="C144" t="s">
        <v>33</v>
      </c>
      <c r="D144" t="str">
        <f>".517"</f>
        <v>.517</v>
      </c>
      <c r="E144" t="str">
        <f>".532"</f>
        <v>.532</v>
      </c>
      <c r="F144" t="str">
        <f>".598"</f>
        <v>.598</v>
      </c>
      <c r="G144" t="str">
        <f>".667"</f>
        <v>.667</v>
      </c>
      <c r="H144" t="str">
        <f>".648"</f>
        <v>.648</v>
      </c>
      <c r="I144" t="str">
        <f>".2962"</f>
        <v>.2962</v>
      </c>
    </row>
    <row r="145" spans="1:9" ht="14.25">
      <c r="A145">
        <v>13</v>
      </c>
      <c r="B145" t="s">
        <v>31</v>
      </c>
      <c r="D145" t="str">
        <f>".456"</f>
        <v>.456</v>
      </c>
      <c r="E145" t="str">
        <f>".804"</f>
        <v>.804</v>
      </c>
      <c r="F145" t="str">
        <f>".418"</f>
        <v>.418</v>
      </c>
      <c r="G145" t="str">
        <f>".690"</f>
        <v>.690</v>
      </c>
      <c r="H145" t="str">
        <f>".649"</f>
        <v>.649</v>
      </c>
      <c r="I145" t="str">
        <f>".3017"</f>
        <v>.3017</v>
      </c>
    </row>
    <row r="146" spans="1:9" ht="14.25">
      <c r="A146">
        <v>14</v>
      </c>
      <c r="B146" t="s">
        <v>59</v>
      </c>
      <c r="D146" t="str">
        <f>".830"</f>
        <v>.830</v>
      </c>
      <c r="E146" t="str">
        <f>".386"</f>
        <v>.386</v>
      </c>
      <c r="F146" t="str">
        <f>".914"</f>
        <v>.914</v>
      </c>
      <c r="G146" t="str">
        <f>".528"</f>
        <v>.528</v>
      </c>
      <c r="H146" t="str">
        <f>".410"</f>
        <v>.410</v>
      </c>
      <c r="I146" t="str">
        <f>".3068"</f>
        <v>.3068</v>
      </c>
    </row>
    <row r="147" spans="1:9" ht="14.25">
      <c r="A147">
        <v>15</v>
      </c>
      <c r="B147" t="s">
        <v>20</v>
      </c>
      <c r="C147" t="s">
        <v>21</v>
      </c>
      <c r="D147" t="str">
        <f>".630"</f>
        <v>.630</v>
      </c>
      <c r="E147" t="str">
        <f>".611"</f>
        <v>.611</v>
      </c>
      <c r="F147" t="str">
        <f>".984"</f>
        <v>.984</v>
      </c>
      <c r="G147" t="str">
        <f>".389"</f>
        <v>.389</v>
      </c>
      <c r="H147" t="str">
        <f>".515"</f>
        <v>.515</v>
      </c>
      <c r="I147" t="str">
        <f>".3129"</f>
        <v>.3129</v>
      </c>
    </row>
    <row r="148" spans="1:9" ht="14.25">
      <c r="A148">
        <v>16</v>
      </c>
      <c r="B148" t="s">
        <v>62</v>
      </c>
      <c r="C148" t="s">
        <v>63</v>
      </c>
      <c r="D148" t="str">
        <f>"1.069"</f>
        <v>1.069</v>
      </c>
      <c r="E148" t="str">
        <f>".511"</f>
        <v>.511</v>
      </c>
      <c r="F148" t="str">
        <f>".684"</f>
        <v>.684</v>
      </c>
      <c r="G148" t="str">
        <f>".384"</f>
        <v>.384</v>
      </c>
      <c r="H148" t="str">
        <f>".602"</f>
        <v>.602</v>
      </c>
      <c r="I148" t="str">
        <f>".3250"</f>
        <v>.3250</v>
      </c>
    </row>
    <row r="149" spans="1:9" ht="14.25">
      <c r="A149">
        <v>17</v>
      </c>
      <c r="B149" t="s">
        <v>48</v>
      </c>
      <c r="C149" t="s">
        <v>49</v>
      </c>
      <c r="D149" t="str">
        <f>".747"</f>
        <v>.747</v>
      </c>
      <c r="E149" t="str">
        <f>".424"</f>
        <v>.424</v>
      </c>
      <c r="F149" t="str">
        <f>".568"</f>
        <v>.568</v>
      </c>
      <c r="G149" t="str">
        <f>".627"</f>
        <v>.627</v>
      </c>
      <c r="H149" t="str">
        <f>".945"</f>
        <v>.945</v>
      </c>
      <c r="I149" t="str">
        <f>".3311"</f>
        <v>.3311</v>
      </c>
    </row>
    <row r="150" spans="1:9" ht="14.25">
      <c r="A150">
        <v>18</v>
      </c>
      <c r="B150" t="s">
        <v>41</v>
      </c>
      <c r="D150" t="str">
        <f>".805"</f>
        <v>.805</v>
      </c>
      <c r="E150" t="str">
        <f>".759"</f>
        <v>.759</v>
      </c>
      <c r="F150" t="str">
        <f>".574"</f>
        <v>.574</v>
      </c>
      <c r="G150" t="str">
        <f>".345"</f>
        <v>.345</v>
      </c>
      <c r="H150" t="str">
        <f>".844"</f>
        <v>.844</v>
      </c>
      <c r="I150" t="str">
        <f>".3327"</f>
        <v>.3327</v>
      </c>
    </row>
    <row r="151" spans="1:9" ht="14.25">
      <c r="A151">
        <v>19</v>
      </c>
      <c r="B151" t="s">
        <v>28</v>
      </c>
      <c r="C151" t="s">
        <v>29</v>
      </c>
      <c r="D151" t="str">
        <f>"1.033"</f>
        <v>1.033</v>
      </c>
      <c r="E151" t="str">
        <f>".709"</f>
        <v>.709</v>
      </c>
      <c r="F151" t="str">
        <f>".660"</f>
        <v>.660</v>
      </c>
      <c r="G151" t="str">
        <f>".548"</f>
        <v>.548</v>
      </c>
      <c r="H151" t="str">
        <f>".466"</f>
        <v>.466</v>
      </c>
      <c r="I151" t="str">
        <f>".3416"</f>
        <v>.3416</v>
      </c>
    </row>
    <row r="152" spans="1:9" ht="14.25">
      <c r="A152">
        <v>20</v>
      </c>
      <c r="B152" t="s">
        <v>46</v>
      </c>
      <c r="C152" t="s">
        <v>47</v>
      </c>
      <c r="D152" t="str">
        <f>".512"</f>
        <v>.512</v>
      </c>
      <c r="E152" t="str">
        <f>".546"</f>
        <v>.546</v>
      </c>
      <c r="F152" t="str">
        <f>".679"</f>
        <v>.679</v>
      </c>
      <c r="G152" t="str">
        <f>".938"</f>
        <v>.938</v>
      </c>
      <c r="H152" t="str">
        <f>".779"</f>
        <v>.779</v>
      </c>
      <c r="I152" t="str">
        <f>".3454"</f>
        <v>.3454</v>
      </c>
    </row>
    <row r="153" spans="1:9" ht="14.25">
      <c r="A153">
        <v>21</v>
      </c>
      <c r="B153" t="s">
        <v>42</v>
      </c>
      <c r="C153" t="s">
        <v>43</v>
      </c>
      <c r="D153" t="str">
        <f>".662"</f>
        <v>.662</v>
      </c>
      <c r="E153" t="str">
        <f>".382"</f>
        <v>.382</v>
      </c>
      <c r="F153" t="str">
        <f>".472"</f>
        <v>.472</v>
      </c>
      <c r="G153" t="str">
        <f>"1.013"</f>
        <v>1.013</v>
      </c>
      <c r="H153" t="str">
        <f>".983"</f>
        <v>.983</v>
      </c>
      <c r="I153" t="str">
        <f>".3512"</f>
        <v>.3512</v>
      </c>
    </row>
    <row r="154" spans="1:9" ht="14.25">
      <c r="A154">
        <v>22</v>
      </c>
      <c r="B154" t="s">
        <v>34</v>
      </c>
      <c r="C154" t="s">
        <v>35</v>
      </c>
      <c r="D154" t="str">
        <f>".830"</f>
        <v>.830</v>
      </c>
      <c r="E154" t="str">
        <f>".552"</f>
        <v>.552</v>
      </c>
      <c r="F154" t="str">
        <f>".713"</f>
        <v>.713</v>
      </c>
      <c r="G154" t="str">
        <f>".788"</f>
        <v>.788</v>
      </c>
      <c r="H154" t="str">
        <f>".665"</f>
        <v>.665</v>
      </c>
      <c r="I154" t="str">
        <f>".3548"</f>
        <v>.3548</v>
      </c>
    </row>
    <row r="155" spans="1:9" ht="14.25">
      <c r="A155">
        <v>23</v>
      </c>
      <c r="B155" t="s">
        <v>36</v>
      </c>
      <c r="D155" t="str">
        <f>".514"</f>
        <v>.514</v>
      </c>
      <c r="E155" t="str">
        <f>".540"</f>
        <v>.540</v>
      </c>
      <c r="F155" t="str">
        <f>"1.277"</f>
        <v>1.277</v>
      </c>
      <c r="G155" t="str">
        <f>".773"</f>
        <v>.773</v>
      </c>
      <c r="H155" t="str">
        <f>".571"</f>
        <v>.571</v>
      </c>
      <c r="I155" t="str">
        <f>".3675"</f>
        <v>.3675</v>
      </c>
    </row>
    <row r="156" spans="1:9" ht="14.25">
      <c r="A156">
        <v>24</v>
      </c>
      <c r="B156" t="s">
        <v>52</v>
      </c>
      <c r="D156" t="str">
        <f>"1.142"</f>
        <v>1.142</v>
      </c>
      <c r="E156" t="str">
        <f>"1.034"</f>
        <v>1.034</v>
      </c>
      <c r="F156" t="str">
        <f>".552"</f>
        <v>.552</v>
      </c>
      <c r="G156" t="str">
        <f>".847"</f>
        <v>.847</v>
      </c>
      <c r="H156" t="str">
        <f>".516"</f>
        <v>.516</v>
      </c>
      <c r="I156" t="str">
        <f>".4091"</f>
        <v>.4091</v>
      </c>
    </row>
    <row r="157" spans="1:9" ht="14.25">
      <c r="A157">
        <v>25</v>
      </c>
      <c r="B157" t="s">
        <v>50</v>
      </c>
      <c r="C157" t="s">
        <v>51</v>
      </c>
      <c r="D157" t="str">
        <f>".897"</f>
        <v>.897</v>
      </c>
      <c r="E157" t="str">
        <f>"1.074"</f>
        <v>1.074</v>
      </c>
      <c r="F157" t="str">
        <f>".757"</f>
        <v>.757</v>
      </c>
      <c r="G157" t="str">
        <f>".762"</f>
        <v>.762</v>
      </c>
      <c r="H157" t="str">
        <f>".603"</f>
        <v>.603</v>
      </c>
      <c r="I157" t="str">
        <f>".4093"</f>
        <v>.4093</v>
      </c>
    </row>
    <row r="158" spans="1:9" ht="14.25">
      <c r="A158">
        <v>26</v>
      </c>
      <c r="B158" t="s">
        <v>39</v>
      </c>
      <c r="C158" t="s">
        <v>40</v>
      </c>
      <c r="D158" t="str">
        <f>".401"</f>
        <v>.401</v>
      </c>
      <c r="E158" t="str">
        <f>"1.773"</f>
        <v>1.773</v>
      </c>
      <c r="F158" t="str">
        <f>".768"</f>
        <v>.768</v>
      </c>
      <c r="G158" t="str">
        <f>".880"</f>
        <v>.880</v>
      </c>
      <c r="H158" t="str">
        <f>"1.422"</f>
        <v>1.422</v>
      </c>
      <c r="I158" t="str">
        <f>".5244"</f>
        <v>.5244</v>
      </c>
    </row>
    <row r="159" ht="14.25">
      <c r="A159" t="s">
        <v>72</v>
      </c>
    </row>
    <row r="161" ht="14.25">
      <c r="A161" t="s">
        <v>73</v>
      </c>
    </row>
    <row r="162" spans="1:10" ht="14.25">
      <c r="A162" t="s">
        <v>4</v>
      </c>
      <c r="B162" t="s">
        <v>5</v>
      </c>
      <c r="C162" t="s">
        <v>6</v>
      </c>
      <c r="D162" t="s">
        <v>7</v>
      </c>
      <c r="E162" t="s">
        <v>8</v>
      </c>
      <c r="F162" t="s">
        <v>9</v>
      </c>
      <c r="G162" t="s">
        <v>10</v>
      </c>
      <c r="H162" t="s">
        <v>11</v>
      </c>
      <c r="I162" t="s">
        <v>12</v>
      </c>
      <c r="J162" t="s">
        <v>13</v>
      </c>
    </row>
    <row r="163" spans="1:9" ht="14.25">
      <c r="A163">
        <v>1</v>
      </c>
      <c r="B163" t="s">
        <v>36</v>
      </c>
      <c r="D163" t="str">
        <f>".328"</f>
        <v>.328</v>
      </c>
      <c r="E163" t="str">
        <f>".197"</f>
        <v>.197</v>
      </c>
      <c r="F163" t="str">
        <f>".306"</f>
        <v>.306</v>
      </c>
      <c r="G163" t="str">
        <f>".192"</f>
        <v>.192</v>
      </c>
      <c r="H163" t="str">
        <f>".178"</f>
        <v>.178</v>
      </c>
      <c r="I163" t="str">
        <f>".2402"</f>
        <v>.2402</v>
      </c>
    </row>
    <row r="164" spans="1:9" ht="14.25">
      <c r="A164">
        <v>2</v>
      </c>
      <c r="B164" t="s">
        <v>22</v>
      </c>
      <c r="C164" t="s">
        <v>23</v>
      </c>
      <c r="D164" t="str">
        <f>".242"</f>
        <v>.242</v>
      </c>
      <c r="E164" t="str">
        <f>".253"</f>
        <v>.253</v>
      </c>
      <c r="F164" t="str">
        <f>".229"</f>
        <v>.229</v>
      </c>
      <c r="G164" t="str">
        <f>".321"</f>
        <v>.321</v>
      </c>
      <c r="H164" t="str">
        <f>".365"</f>
        <v>.365</v>
      </c>
      <c r="I164" t="str">
        <f>".2820"</f>
        <v>.2820</v>
      </c>
    </row>
    <row r="165" spans="1:9" ht="14.25">
      <c r="A165">
        <v>3</v>
      </c>
      <c r="B165" t="s">
        <v>14</v>
      </c>
      <c r="C165" t="s">
        <v>15</v>
      </c>
      <c r="D165" t="str">
        <f>".294"</f>
        <v>.294</v>
      </c>
      <c r="E165" t="str">
        <f>".252"</f>
        <v>.252</v>
      </c>
      <c r="F165" t="str">
        <f>".402"</f>
        <v>.402</v>
      </c>
      <c r="G165" t="str">
        <f>".263"</f>
        <v>.263</v>
      </c>
      <c r="H165" t="str">
        <f>".262"</f>
        <v>.262</v>
      </c>
      <c r="I165" t="str">
        <f>".2946"</f>
        <v>.2946</v>
      </c>
    </row>
    <row r="166" spans="1:9" ht="14.25">
      <c r="A166">
        <v>4</v>
      </c>
      <c r="B166" t="s">
        <v>30</v>
      </c>
      <c r="D166" t="str">
        <f>".272"</f>
        <v>.272</v>
      </c>
      <c r="E166" t="str">
        <f>".263"</f>
        <v>.263</v>
      </c>
      <c r="F166" t="str">
        <f>".204"</f>
        <v>.204</v>
      </c>
      <c r="G166" t="str">
        <f>".206"</f>
        <v>.206</v>
      </c>
      <c r="H166" t="str">
        <f>".561"</f>
        <v>.561</v>
      </c>
      <c r="I166" t="str">
        <f>".3012"</f>
        <v>.3012</v>
      </c>
    </row>
    <row r="167" spans="1:9" ht="14.25">
      <c r="A167">
        <v>5</v>
      </c>
      <c r="B167" t="s">
        <v>16</v>
      </c>
      <c r="C167" t="s">
        <v>17</v>
      </c>
      <c r="D167" t="str">
        <f>".356"</f>
        <v>.356</v>
      </c>
      <c r="E167" t="str">
        <f>".282"</f>
        <v>.282</v>
      </c>
      <c r="F167" t="str">
        <f>".175"</f>
        <v>.175</v>
      </c>
      <c r="G167" t="str">
        <f>".375"</f>
        <v>.375</v>
      </c>
      <c r="H167" t="str">
        <f>".406"</f>
        <v>.406</v>
      </c>
      <c r="I167" t="str">
        <f>".3188"</f>
        <v>.3188</v>
      </c>
    </row>
    <row r="168" spans="1:9" ht="14.25">
      <c r="A168">
        <v>6</v>
      </c>
      <c r="B168" t="s">
        <v>28</v>
      </c>
      <c r="C168" t="s">
        <v>29</v>
      </c>
      <c r="D168" t="str">
        <f>".348"</f>
        <v>.348</v>
      </c>
      <c r="E168" t="str">
        <f>".301"</f>
        <v>.301</v>
      </c>
      <c r="F168" t="str">
        <f>".276"</f>
        <v>.276</v>
      </c>
      <c r="G168" t="str">
        <f>".323"</f>
        <v>.323</v>
      </c>
      <c r="H168" t="str">
        <f>".384"</f>
        <v>.384</v>
      </c>
      <c r="I168" t="str">
        <f>".3264"</f>
        <v>.3264</v>
      </c>
    </row>
    <row r="169" spans="1:9" ht="14.25">
      <c r="A169">
        <v>7</v>
      </c>
      <c r="B169" t="s">
        <v>24</v>
      </c>
      <c r="C169" t="s">
        <v>25</v>
      </c>
      <c r="D169" t="str">
        <f>".267"</f>
        <v>.267</v>
      </c>
      <c r="E169" t="str">
        <f>".197"</f>
        <v>.197</v>
      </c>
      <c r="F169" t="str">
        <f>".375"</f>
        <v>.375</v>
      </c>
      <c r="G169" t="str">
        <f>".299"</f>
        <v>.299</v>
      </c>
      <c r="H169" t="str">
        <f>".517"</f>
        <v>.517</v>
      </c>
      <c r="I169" t="str">
        <f>".3310"</f>
        <v>.3310</v>
      </c>
    </row>
    <row r="170" spans="1:9" ht="14.25">
      <c r="A170">
        <v>8</v>
      </c>
      <c r="B170" t="s">
        <v>18</v>
      </c>
      <c r="C170" t="s">
        <v>19</v>
      </c>
      <c r="D170" t="str">
        <f>".288"</f>
        <v>.288</v>
      </c>
      <c r="E170" t="str">
        <f>".295"</f>
        <v>.295</v>
      </c>
      <c r="F170" t="str">
        <f>".341"</f>
        <v>.341</v>
      </c>
      <c r="G170" t="str">
        <f>".355"</f>
        <v>.355</v>
      </c>
      <c r="H170" t="str">
        <f>".401"</f>
        <v>.401</v>
      </c>
      <c r="I170" t="str">
        <f>".3360"</f>
        <v>.3360</v>
      </c>
    </row>
    <row r="171" spans="1:9" ht="14.25">
      <c r="A171">
        <v>9</v>
      </c>
      <c r="B171" t="s">
        <v>42</v>
      </c>
      <c r="C171" t="s">
        <v>43</v>
      </c>
      <c r="D171" t="str">
        <f>".303"</f>
        <v>.303</v>
      </c>
      <c r="E171" t="str">
        <f>".520"</f>
        <v>.520</v>
      </c>
      <c r="F171" t="str">
        <f>".244"</f>
        <v>.244</v>
      </c>
      <c r="G171" t="str">
        <f>".366"</f>
        <v>.366</v>
      </c>
      <c r="H171" t="str">
        <f>".287"</f>
        <v>.287</v>
      </c>
      <c r="I171" t="str">
        <f>".3440"</f>
        <v>.3440</v>
      </c>
    </row>
    <row r="172" spans="1:9" ht="14.25">
      <c r="A172">
        <v>10</v>
      </c>
      <c r="B172" t="s">
        <v>52</v>
      </c>
      <c r="D172" t="str">
        <f>".305"</f>
        <v>.305</v>
      </c>
      <c r="E172" t="str">
        <f>".352"</f>
        <v>.352</v>
      </c>
      <c r="F172" t="str">
        <f>".385"</f>
        <v>.385</v>
      </c>
      <c r="G172" t="str">
        <f>".417"</f>
        <v>.417</v>
      </c>
      <c r="H172" t="str">
        <f>".269"</f>
        <v>.269</v>
      </c>
      <c r="I172" t="str">
        <f>".3456"</f>
        <v>.3456</v>
      </c>
    </row>
    <row r="173" spans="1:9" ht="14.25">
      <c r="A173">
        <v>11</v>
      </c>
      <c r="B173" t="s">
        <v>37</v>
      </c>
      <c r="C173" t="s">
        <v>38</v>
      </c>
      <c r="D173" t="str">
        <f>".428"</f>
        <v>.428</v>
      </c>
      <c r="E173" t="str">
        <f>".208"</f>
        <v>.208</v>
      </c>
      <c r="F173" t="str">
        <f>".515"</f>
        <v>.515</v>
      </c>
      <c r="G173" t="str">
        <f>".379"</f>
        <v>.379</v>
      </c>
      <c r="H173" t="str">
        <f>".205"</f>
        <v>.205</v>
      </c>
      <c r="I173" t="str">
        <f>".3470"</f>
        <v>.3470</v>
      </c>
    </row>
    <row r="174" spans="1:9" ht="14.25">
      <c r="A174">
        <v>12</v>
      </c>
      <c r="B174" t="s">
        <v>26</v>
      </c>
      <c r="C174" t="s">
        <v>27</v>
      </c>
      <c r="D174" t="str">
        <f>".253"</f>
        <v>.253</v>
      </c>
      <c r="E174" t="str">
        <f>".424"</f>
        <v>.424</v>
      </c>
      <c r="F174" t="str">
        <f>".322"</f>
        <v>.322</v>
      </c>
      <c r="G174" t="str">
        <f>".335"</f>
        <v>.335</v>
      </c>
      <c r="H174" t="str">
        <f>".451"</f>
        <v>.451</v>
      </c>
      <c r="I174" t="str">
        <f>".3570"</f>
        <v>.3570</v>
      </c>
    </row>
    <row r="175" spans="1:9" ht="14.25">
      <c r="A175">
        <v>13</v>
      </c>
      <c r="B175" t="s">
        <v>34</v>
      </c>
      <c r="C175" t="s">
        <v>35</v>
      </c>
      <c r="D175" t="str">
        <f>".438"</f>
        <v>.438</v>
      </c>
      <c r="E175" t="str">
        <f>".391"</f>
        <v>.391</v>
      </c>
      <c r="F175" t="str">
        <f>".305"</f>
        <v>.305</v>
      </c>
      <c r="G175" t="str">
        <f>".333"</f>
        <v>.333</v>
      </c>
      <c r="H175" t="str">
        <f>".412"</f>
        <v>.412</v>
      </c>
      <c r="I175" t="str">
        <f>".3758"</f>
        <v>.3758</v>
      </c>
    </row>
    <row r="176" spans="1:9" ht="14.25">
      <c r="A176">
        <v>14</v>
      </c>
      <c r="B176" t="s">
        <v>39</v>
      </c>
      <c r="C176" t="s">
        <v>40</v>
      </c>
      <c r="D176" t="str">
        <f>".186"</f>
        <v>.186</v>
      </c>
      <c r="E176" t="str">
        <f>".641"</f>
        <v>.641</v>
      </c>
      <c r="F176" t="str">
        <f>".413"</f>
        <v>.413</v>
      </c>
      <c r="G176" t="str">
        <f>".315"</f>
        <v>.315</v>
      </c>
      <c r="H176" t="str">
        <f>".351"</f>
        <v>.351</v>
      </c>
      <c r="I176" t="str">
        <f>".3812"</f>
        <v>.3812</v>
      </c>
    </row>
    <row r="177" spans="1:9" ht="14.25">
      <c r="A177">
        <v>15</v>
      </c>
      <c r="B177" t="s">
        <v>46</v>
      </c>
      <c r="C177" t="s">
        <v>47</v>
      </c>
      <c r="D177" t="str">
        <f>".466"</f>
        <v>.466</v>
      </c>
      <c r="E177" t="str">
        <f>".267"</f>
        <v>.267</v>
      </c>
      <c r="F177" t="str">
        <f>".500"</f>
        <v>.500</v>
      </c>
      <c r="G177" t="str">
        <f>".428"</f>
        <v>.428</v>
      </c>
      <c r="H177" t="str">
        <f>".329"</f>
        <v>.329</v>
      </c>
      <c r="I177" t="str">
        <f>".3980"</f>
        <v>.3980</v>
      </c>
    </row>
    <row r="178" spans="1:9" ht="14.25">
      <c r="A178">
        <v>16</v>
      </c>
      <c r="B178" t="s">
        <v>20</v>
      </c>
      <c r="C178" t="s">
        <v>21</v>
      </c>
      <c r="D178" t="str">
        <f>".375"</f>
        <v>.375</v>
      </c>
      <c r="E178" t="str">
        <f>".250"</f>
        <v>.250</v>
      </c>
      <c r="F178" t="str">
        <f>".546"</f>
        <v>.546</v>
      </c>
      <c r="G178" t="str">
        <f>".396"</f>
        <v>.396</v>
      </c>
      <c r="H178" t="str">
        <f>".482"</f>
        <v>.482</v>
      </c>
      <c r="I178" t="str">
        <f>".4098"</f>
        <v>.4098</v>
      </c>
    </row>
    <row r="179" spans="1:9" ht="14.25">
      <c r="A179">
        <v>17</v>
      </c>
      <c r="B179" t="s">
        <v>48</v>
      </c>
      <c r="C179" t="s">
        <v>49</v>
      </c>
      <c r="D179" t="str">
        <f>".448"</f>
        <v>.448</v>
      </c>
      <c r="E179" t="str">
        <f>".480"</f>
        <v>.480</v>
      </c>
      <c r="F179" t="str">
        <f>".329"</f>
        <v>.329</v>
      </c>
      <c r="G179" t="str">
        <f>".483"</f>
        <v>.483</v>
      </c>
      <c r="H179" t="str">
        <f>".344"</f>
        <v>.344</v>
      </c>
      <c r="I179" t="str">
        <f>".4168"</f>
        <v>.4168</v>
      </c>
    </row>
    <row r="180" spans="1:9" ht="14.25">
      <c r="A180">
        <v>18</v>
      </c>
      <c r="B180" t="s">
        <v>41</v>
      </c>
      <c r="D180" t="str">
        <f>".378"</f>
        <v>.378</v>
      </c>
      <c r="E180" t="str">
        <f>".468"</f>
        <v>.468</v>
      </c>
      <c r="F180" t="str">
        <f>".286"</f>
        <v>.286</v>
      </c>
      <c r="G180" t="str">
        <f>".526"</f>
        <v>.526</v>
      </c>
      <c r="H180" t="str">
        <f>".451"</f>
        <v>.451</v>
      </c>
      <c r="I180" t="str">
        <f>".4218"</f>
        <v>.4218</v>
      </c>
    </row>
    <row r="181" spans="1:9" ht="14.25">
      <c r="A181">
        <v>19</v>
      </c>
      <c r="B181" t="s">
        <v>32</v>
      </c>
      <c r="C181" t="s">
        <v>33</v>
      </c>
      <c r="D181" t="str">
        <f>".218"</f>
        <v>.218</v>
      </c>
      <c r="E181" t="str">
        <f>".299"</f>
        <v>.299</v>
      </c>
      <c r="F181" t="str">
        <f>".329"</f>
        <v>.329</v>
      </c>
      <c r="G181" t="str">
        <f>".622"</f>
        <v>.622</v>
      </c>
      <c r="H181" t="str">
        <f>".730"</f>
        <v>.730</v>
      </c>
      <c r="I181" t="str">
        <f>".4396"</f>
        <v>.4396</v>
      </c>
    </row>
    <row r="182" spans="1:9" ht="14.25">
      <c r="A182">
        <v>20</v>
      </c>
      <c r="B182" t="s">
        <v>31</v>
      </c>
      <c r="D182" t="str">
        <f>".714"</f>
        <v>.714</v>
      </c>
      <c r="E182" t="str">
        <f>".370"</f>
        <v>.370</v>
      </c>
      <c r="F182" t="str">
        <f>".368"</f>
        <v>.368</v>
      </c>
      <c r="G182" t="str">
        <f>".352"</f>
        <v>.352</v>
      </c>
      <c r="H182" t="str">
        <f>".437"</f>
        <v>.437</v>
      </c>
      <c r="I182" t="str">
        <f>".4482"</f>
        <v>.4482</v>
      </c>
    </row>
    <row r="183" spans="1:9" ht="14.25">
      <c r="A183">
        <v>21</v>
      </c>
      <c r="B183" t="s">
        <v>53</v>
      </c>
      <c r="C183" t="s">
        <v>54</v>
      </c>
      <c r="D183" t="str">
        <f>".399"</f>
        <v>.399</v>
      </c>
      <c r="E183" t="str">
        <f>".294"</f>
        <v>.294</v>
      </c>
      <c r="F183" t="str">
        <f>".502"</f>
        <v>.502</v>
      </c>
      <c r="G183" t="str">
        <f>".618"</f>
        <v>.618</v>
      </c>
      <c r="H183" t="str">
        <f>".505"</f>
        <v>.505</v>
      </c>
      <c r="I183" t="str">
        <f>".4636"</f>
        <v>.4636</v>
      </c>
    </row>
    <row r="184" spans="1:9" ht="14.25">
      <c r="A184">
        <v>22</v>
      </c>
      <c r="B184" t="s">
        <v>50</v>
      </c>
      <c r="C184" t="s">
        <v>51</v>
      </c>
      <c r="D184" t="str">
        <f>".422"</f>
        <v>.422</v>
      </c>
      <c r="E184" t="str">
        <f>".540"</f>
        <v>.540</v>
      </c>
      <c r="F184" t="str">
        <f>".427"</f>
        <v>.427</v>
      </c>
      <c r="G184" t="str">
        <f>".430"</f>
        <v>.430</v>
      </c>
      <c r="H184" t="str">
        <f>".533"</f>
        <v>.533</v>
      </c>
      <c r="I184" t="str">
        <f>".4704"</f>
        <v>.4704</v>
      </c>
    </row>
    <row r="185" spans="1:9" ht="14.25">
      <c r="A185">
        <v>23</v>
      </c>
      <c r="B185" t="s">
        <v>44</v>
      </c>
      <c r="C185" t="s">
        <v>45</v>
      </c>
      <c r="D185" t="str">
        <f>".204"</f>
        <v>.204</v>
      </c>
      <c r="E185" t="str">
        <f>"1.031"</f>
        <v>1.031</v>
      </c>
      <c r="F185" t="str">
        <f>".391"</f>
        <v>.391</v>
      </c>
      <c r="G185" t="str">
        <f>".616"</f>
        <v>.616</v>
      </c>
      <c r="H185" t="str">
        <f>".318"</f>
        <v>.318</v>
      </c>
      <c r="I185" t="str">
        <f>".5120"</f>
        <v>.5120</v>
      </c>
    </row>
    <row r="186" ht="14.25">
      <c r="A186" t="s">
        <v>74</v>
      </c>
    </row>
    <row r="188" ht="14.25">
      <c r="A188" t="s">
        <v>75</v>
      </c>
    </row>
    <row r="189" spans="1:10" ht="14.25">
      <c r="A189" t="s">
        <v>4</v>
      </c>
      <c r="B189" t="s">
        <v>5</v>
      </c>
      <c r="C189" t="s">
        <v>6</v>
      </c>
      <c r="D189" t="s">
        <v>7</v>
      </c>
      <c r="E189" t="s">
        <v>8</v>
      </c>
      <c r="F189" t="s">
        <v>9</v>
      </c>
      <c r="G189" t="s">
        <v>10</v>
      </c>
      <c r="H189" t="s">
        <v>11</v>
      </c>
      <c r="I189" t="s">
        <v>12</v>
      </c>
      <c r="J189" t="s">
        <v>13</v>
      </c>
    </row>
    <row r="190" spans="1:9" ht="14.25">
      <c r="A190">
        <v>1</v>
      </c>
      <c r="B190" t="s">
        <v>16</v>
      </c>
      <c r="C190" t="s">
        <v>17</v>
      </c>
      <c r="D190" t="str">
        <f>".363"</f>
        <v>.363</v>
      </c>
      <c r="E190" t="str">
        <f>".608"</f>
        <v>.608</v>
      </c>
      <c r="F190" t="str">
        <f>".857"</f>
        <v>.857</v>
      </c>
      <c r="G190" t="str">
        <f>".369"</f>
        <v>.369</v>
      </c>
      <c r="H190" t="str">
        <f>".461"</f>
        <v>.461</v>
      </c>
      <c r="I190" t="str">
        <f>".2658"</f>
        <v>.2658</v>
      </c>
    </row>
    <row r="191" spans="1:9" ht="14.25">
      <c r="A191">
        <v>2</v>
      </c>
      <c r="B191" t="s">
        <v>18</v>
      </c>
      <c r="C191" t="s">
        <v>19</v>
      </c>
      <c r="D191" t="str">
        <f>".715"</f>
        <v>.715</v>
      </c>
      <c r="E191" t="str">
        <f>".644"</f>
        <v>.644</v>
      </c>
      <c r="F191" t="str">
        <f>".694"</f>
        <v>.694</v>
      </c>
      <c r="G191" t="str">
        <f>".364"</f>
        <v>.364</v>
      </c>
      <c r="H191" t="str">
        <f>".501"</f>
        <v>.501</v>
      </c>
      <c r="I191" t="str">
        <f>".2918"</f>
        <v>.2918</v>
      </c>
    </row>
    <row r="192" spans="1:9" ht="14.25">
      <c r="A192">
        <v>3</v>
      </c>
      <c r="B192" t="s">
        <v>57</v>
      </c>
      <c r="C192" t="s">
        <v>58</v>
      </c>
      <c r="D192" t="str">
        <f>".206"</f>
        <v>.206</v>
      </c>
      <c r="E192" t="str">
        <f>".578"</f>
        <v>.578</v>
      </c>
      <c r="F192" t="str">
        <f>".679"</f>
        <v>.679</v>
      </c>
      <c r="G192" t="str">
        <f>".694"</f>
        <v>.694</v>
      </c>
      <c r="H192" t="str">
        <f>".763"</f>
        <v>.763</v>
      </c>
      <c r="I192" t="str">
        <f>".2920"</f>
        <v>.2920</v>
      </c>
    </row>
    <row r="193" spans="1:9" ht="14.25">
      <c r="A193">
        <v>4</v>
      </c>
      <c r="B193" t="s">
        <v>59</v>
      </c>
      <c r="D193" t="str">
        <f>".447"</f>
        <v>.447</v>
      </c>
      <c r="E193" t="str">
        <f>".688"</f>
        <v>.688</v>
      </c>
      <c r="F193" t="str">
        <f>".581"</f>
        <v>.581</v>
      </c>
      <c r="G193" t="str">
        <f>".555"</f>
        <v>.555</v>
      </c>
      <c r="H193" t="str">
        <f>".677"</f>
        <v>.677</v>
      </c>
      <c r="I193" t="str">
        <f>".2948"</f>
        <v>.2948</v>
      </c>
    </row>
    <row r="194" spans="1:9" ht="14.25">
      <c r="A194">
        <v>5</v>
      </c>
      <c r="B194" t="s">
        <v>22</v>
      </c>
      <c r="C194" t="s">
        <v>23</v>
      </c>
      <c r="D194" t="str">
        <f>".512"</f>
        <v>.512</v>
      </c>
      <c r="E194" t="str">
        <f>".565"</f>
        <v>.565</v>
      </c>
      <c r="F194" t="str">
        <f>".680"</f>
        <v>.680</v>
      </c>
      <c r="G194" t="str">
        <f>".538"</f>
        <v>.538</v>
      </c>
      <c r="H194" t="str">
        <f>".735"</f>
        <v>.735</v>
      </c>
      <c r="I194" t="str">
        <f>".3030"</f>
        <v>.3030</v>
      </c>
    </row>
    <row r="195" spans="1:9" ht="14.25">
      <c r="A195">
        <v>6</v>
      </c>
      <c r="B195" t="s">
        <v>14</v>
      </c>
      <c r="C195" t="s">
        <v>15</v>
      </c>
      <c r="D195" t="str">
        <f>".493"</f>
        <v>.493</v>
      </c>
      <c r="E195" t="str">
        <f>".626"</f>
        <v>.626</v>
      </c>
      <c r="F195" t="str">
        <f>".804"</f>
        <v>.804</v>
      </c>
      <c r="G195" t="str">
        <f>".598"</f>
        <v>.598</v>
      </c>
      <c r="H195" t="str">
        <f>".545"</f>
        <v>.545</v>
      </c>
      <c r="I195" t="str">
        <f>".3066"</f>
        <v>.3066</v>
      </c>
    </row>
    <row r="196" spans="1:9" ht="14.25">
      <c r="A196">
        <v>7</v>
      </c>
      <c r="B196" t="s">
        <v>41</v>
      </c>
      <c r="D196" t="str">
        <f>".501"</f>
        <v>.501</v>
      </c>
      <c r="E196" t="str">
        <f>".515"</f>
        <v>.515</v>
      </c>
      <c r="F196" t="str">
        <f>".565"</f>
        <v>.565</v>
      </c>
      <c r="G196" t="str">
        <f>".514"</f>
        <v>.514</v>
      </c>
      <c r="H196" t="str">
        <f>"1.007"</f>
        <v>1.007</v>
      </c>
      <c r="I196" t="str">
        <f>".3102"</f>
        <v>.3102</v>
      </c>
    </row>
    <row r="197" spans="1:9" ht="14.25">
      <c r="A197">
        <v>8</v>
      </c>
      <c r="B197" t="s">
        <v>28</v>
      </c>
      <c r="C197" t="s">
        <v>29</v>
      </c>
      <c r="D197" t="str">
        <f>".416"</f>
        <v>.416</v>
      </c>
      <c r="E197" t="str">
        <f>".905"</f>
        <v>.905</v>
      </c>
      <c r="F197" t="str">
        <f>".534"</f>
        <v>.534</v>
      </c>
      <c r="G197" t="str">
        <f>".375"</f>
        <v>.375</v>
      </c>
      <c r="H197" t="str">
        <f>"1.158"</f>
        <v>1.158</v>
      </c>
      <c r="I197" t="str">
        <f>".3388"</f>
        <v>.3388</v>
      </c>
    </row>
    <row r="198" spans="1:9" ht="14.25">
      <c r="A198">
        <v>9</v>
      </c>
      <c r="B198" t="s">
        <v>31</v>
      </c>
      <c r="D198" t="str">
        <f>".801"</f>
        <v>.801</v>
      </c>
      <c r="E198" t="str">
        <f>".586"</f>
        <v>.586</v>
      </c>
      <c r="F198" t="str">
        <f>".674"</f>
        <v>.674</v>
      </c>
      <c r="G198" t="str">
        <f>".595"</f>
        <v>.595</v>
      </c>
      <c r="H198" t="str">
        <f>".740"</f>
        <v>.740</v>
      </c>
      <c r="I198" t="str">
        <f>".3396"</f>
        <v>.3396</v>
      </c>
    </row>
    <row r="199" spans="1:9" ht="14.25">
      <c r="A199">
        <v>10</v>
      </c>
      <c r="B199" t="s">
        <v>20</v>
      </c>
      <c r="C199" t="s">
        <v>21</v>
      </c>
      <c r="D199" t="str">
        <f>".312"</f>
        <v>.312</v>
      </c>
      <c r="E199" t="str">
        <f>".947"</f>
        <v>.947</v>
      </c>
      <c r="F199" t="str">
        <f>".445"</f>
        <v>.445</v>
      </c>
      <c r="G199" t="str">
        <f>".803"</f>
        <v>.803</v>
      </c>
      <c r="H199" t="str">
        <f>"1.109"</f>
        <v>1.109</v>
      </c>
      <c r="I199" t="str">
        <f>".3616"</f>
        <v>.3616</v>
      </c>
    </row>
    <row r="200" spans="1:9" ht="14.25">
      <c r="A200">
        <v>11</v>
      </c>
      <c r="B200" t="s">
        <v>26</v>
      </c>
      <c r="C200" t="s">
        <v>27</v>
      </c>
      <c r="D200" t="str">
        <f>".619"</f>
        <v>.619</v>
      </c>
      <c r="E200" t="str">
        <f>".557"</f>
        <v>.557</v>
      </c>
      <c r="F200" t="str">
        <f>"1.371"</f>
        <v>1.371</v>
      </c>
      <c r="G200" t="str">
        <f>".629"</f>
        <v>.629</v>
      </c>
      <c r="H200" t="str">
        <f>".473"</f>
        <v>.473</v>
      </c>
      <c r="I200" t="str">
        <f>".3649"</f>
        <v>.3649</v>
      </c>
    </row>
    <row r="201" spans="1:9" ht="14.25">
      <c r="A201">
        <v>12</v>
      </c>
      <c r="B201" t="s">
        <v>42</v>
      </c>
      <c r="C201" t="s">
        <v>43</v>
      </c>
      <c r="D201" t="str">
        <f>".949"</f>
        <v>.949</v>
      </c>
      <c r="E201" t="str">
        <f>".502"</f>
        <v>.502</v>
      </c>
      <c r="F201" t="str">
        <f>".941"</f>
        <v>.941</v>
      </c>
      <c r="G201" t="str">
        <f>".562"</f>
        <v>.562</v>
      </c>
      <c r="H201" t="str">
        <f>".802"</f>
        <v>.802</v>
      </c>
      <c r="I201" t="str">
        <f>".3756"</f>
        <v>.3756</v>
      </c>
    </row>
    <row r="202" spans="1:9" ht="14.25">
      <c r="A202">
        <v>13</v>
      </c>
      <c r="B202" t="s">
        <v>39</v>
      </c>
      <c r="C202" t="s">
        <v>40</v>
      </c>
      <c r="D202" t="str">
        <f>".609"</f>
        <v>.609</v>
      </c>
      <c r="E202" t="str">
        <f>".833"</f>
        <v>.833</v>
      </c>
      <c r="F202" t="str">
        <f>".922"</f>
        <v>.922</v>
      </c>
      <c r="G202" t="str">
        <f>".622"</f>
        <v>.622</v>
      </c>
      <c r="H202" t="str">
        <f>".779"</f>
        <v>.779</v>
      </c>
      <c r="I202" t="str">
        <f>".3765"</f>
        <v>.3765</v>
      </c>
    </row>
    <row r="203" spans="1:9" ht="14.25">
      <c r="A203">
        <v>14</v>
      </c>
      <c r="B203" t="s">
        <v>53</v>
      </c>
      <c r="C203" t="s">
        <v>54</v>
      </c>
      <c r="D203" t="str">
        <f>".571"</f>
        <v>.571</v>
      </c>
      <c r="E203" t="str">
        <f>"1.197"</f>
        <v>1.197</v>
      </c>
      <c r="F203" t="str">
        <f>".862"</f>
        <v>.862</v>
      </c>
      <c r="G203" t="str">
        <f>".532"</f>
        <v>.532</v>
      </c>
      <c r="H203" t="str">
        <f>".729"</f>
        <v>.729</v>
      </c>
      <c r="I203" t="str">
        <f>".3891"</f>
        <v>.3891</v>
      </c>
    </row>
    <row r="204" spans="1:9" ht="14.25">
      <c r="A204">
        <v>15</v>
      </c>
      <c r="B204" t="s">
        <v>48</v>
      </c>
      <c r="C204" t="s">
        <v>49</v>
      </c>
      <c r="D204" t="str">
        <f>".494"</f>
        <v>.494</v>
      </c>
      <c r="E204" t="str">
        <f>"1.196"</f>
        <v>1.196</v>
      </c>
      <c r="F204" t="str">
        <f>"1.066"</f>
        <v>1.066</v>
      </c>
      <c r="G204" t="str">
        <f>".720"</f>
        <v>.720</v>
      </c>
      <c r="H204" t="str">
        <f>".447"</f>
        <v>.447</v>
      </c>
      <c r="I204" t="str">
        <f>".3923"</f>
        <v>.3923</v>
      </c>
    </row>
    <row r="205" spans="1:9" ht="14.25">
      <c r="A205">
        <v>16</v>
      </c>
      <c r="B205" t="s">
        <v>62</v>
      </c>
      <c r="C205" t="s">
        <v>63</v>
      </c>
      <c r="D205" t="str">
        <f>".565"</f>
        <v>.565</v>
      </c>
      <c r="E205" t="str">
        <f>".426"</f>
        <v>.426</v>
      </c>
      <c r="F205" t="str">
        <f>".801"</f>
        <v>.801</v>
      </c>
      <c r="G205" t="str">
        <f>"1.029"</f>
        <v>1.029</v>
      </c>
      <c r="H205" t="str">
        <f>"1.210"</f>
        <v>1.210</v>
      </c>
      <c r="I205" t="str">
        <f>".4031"</f>
        <v>.4031</v>
      </c>
    </row>
    <row r="206" spans="1:9" ht="14.25">
      <c r="A206">
        <v>17</v>
      </c>
      <c r="B206" t="s">
        <v>32</v>
      </c>
      <c r="C206" t="s">
        <v>33</v>
      </c>
      <c r="D206" t="str">
        <f>".918"</f>
        <v>.918</v>
      </c>
      <c r="E206" t="str">
        <f>".796"</f>
        <v>.796</v>
      </c>
      <c r="F206" t="str">
        <f>".912"</f>
        <v>.912</v>
      </c>
      <c r="G206" t="str">
        <f>".727"</f>
        <v>.727</v>
      </c>
      <c r="H206" t="str">
        <f>".797"</f>
        <v>.797</v>
      </c>
      <c r="I206" t="str">
        <f>".4150"</f>
        <v>.4150</v>
      </c>
    </row>
    <row r="207" spans="1:9" ht="14.25">
      <c r="A207">
        <v>18</v>
      </c>
      <c r="B207" t="s">
        <v>44</v>
      </c>
      <c r="C207" t="s">
        <v>45</v>
      </c>
      <c r="D207" t="str">
        <f>".431"</f>
        <v>.431</v>
      </c>
      <c r="E207" t="str">
        <f>"1.716"</f>
        <v>1.716</v>
      </c>
      <c r="F207" t="str">
        <f>".327"</f>
        <v>.327</v>
      </c>
      <c r="G207" t="str">
        <f>".837"</f>
        <v>.837</v>
      </c>
      <c r="H207" t="str">
        <f>".879"</f>
        <v>.879</v>
      </c>
      <c r="I207" t="str">
        <f>".4190"</f>
        <v>.4190</v>
      </c>
    </row>
    <row r="208" spans="1:9" ht="14.25">
      <c r="A208">
        <v>19</v>
      </c>
      <c r="B208" t="s">
        <v>30</v>
      </c>
      <c r="D208" t="str">
        <f>".575"</f>
        <v>.575</v>
      </c>
      <c r="E208" t="str">
        <f>".976"</f>
        <v>.976</v>
      </c>
      <c r="F208" t="str">
        <f>".661"</f>
        <v>.661</v>
      </c>
      <c r="G208" t="str">
        <f>"1.069"</f>
        <v>1.069</v>
      </c>
      <c r="H208" t="str">
        <f>".945"</f>
        <v>.945</v>
      </c>
      <c r="I208" t="str">
        <f>".4226"</f>
        <v>.4226</v>
      </c>
    </row>
    <row r="209" spans="1:9" ht="14.25">
      <c r="A209">
        <v>20</v>
      </c>
      <c r="B209" t="s">
        <v>36</v>
      </c>
      <c r="D209" t="str">
        <f>".726"</f>
        <v>.726</v>
      </c>
      <c r="E209" t="str">
        <f>".765"</f>
        <v>.765</v>
      </c>
      <c r="F209" t="str">
        <f>".761"</f>
        <v>.761</v>
      </c>
      <c r="G209" t="str">
        <f>"1.604"</f>
        <v>1.604</v>
      </c>
      <c r="H209" t="str">
        <f>".693"</f>
        <v>.693</v>
      </c>
      <c r="I209" t="str">
        <f>".4549"</f>
        <v>.4549</v>
      </c>
    </row>
    <row r="210" spans="1:9" ht="14.25">
      <c r="A210">
        <v>21</v>
      </c>
      <c r="B210" t="s">
        <v>37</v>
      </c>
      <c r="C210" t="s">
        <v>38</v>
      </c>
      <c r="D210" t="str">
        <f>".807"</f>
        <v>.807</v>
      </c>
      <c r="E210" t="str">
        <f>".737"</f>
        <v>.737</v>
      </c>
      <c r="F210" t="str">
        <f>"1.043"</f>
        <v>1.043</v>
      </c>
      <c r="G210" t="str">
        <f>".745"</f>
        <v>.745</v>
      </c>
      <c r="H210" t="str">
        <f>"1.247"</f>
        <v>1.247</v>
      </c>
      <c r="I210" t="str">
        <f>".4579"</f>
        <v>.4579</v>
      </c>
    </row>
    <row r="211" spans="1:9" ht="14.25">
      <c r="A211">
        <v>22</v>
      </c>
      <c r="B211" t="s">
        <v>52</v>
      </c>
      <c r="D211" t="str">
        <f>".970"</f>
        <v>.970</v>
      </c>
      <c r="E211" t="str">
        <f>"1.061"</f>
        <v>1.061</v>
      </c>
      <c r="F211" t="str">
        <f>".799"</f>
        <v>.799</v>
      </c>
      <c r="G211" t="str">
        <f>".979"</f>
        <v>.979</v>
      </c>
      <c r="H211" t="str">
        <f>".798"</f>
        <v>.798</v>
      </c>
      <c r="I211" t="str">
        <f>".4607"</f>
        <v>.4607</v>
      </c>
    </row>
    <row r="212" spans="1:9" ht="14.25">
      <c r="A212">
        <v>23</v>
      </c>
      <c r="B212" t="s">
        <v>34</v>
      </c>
      <c r="C212" t="s">
        <v>35</v>
      </c>
      <c r="D212" t="str">
        <f>"1.084"</f>
        <v>1.084</v>
      </c>
      <c r="E212" t="str">
        <f>".507"</f>
        <v>.507</v>
      </c>
      <c r="F212" t="str">
        <f>".767"</f>
        <v>.767</v>
      </c>
      <c r="G212" t="str">
        <f>"1.596"</f>
        <v>1.596</v>
      </c>
      <c r="H212" t="str">
        <f>".861"</f>
        <v>.861</v>
      </c>
      <c r="I212" t="str">
        <f>".4815"</f>
        <v>.4815</v>
      </c>
    </row>
    <row r="213" spans="1:9" ht="14.25">
      <c r="A213">
        <v>24</v>
      </c>
      <c r="B213" t="s">
        <v>46</v>
      </c>
      <c r="C213" t="s">
        <v>47</v>
      </c>
      <c r="D213" t="str">
        <f>"1.018"</f>
        <v>1.018</v>
      </c>
      <c r="E213" t="str">
        <f>"1.087"</f>
        <v>1.087</v>
      </c>
      <c r="F213" t="str">
        <f>"1.536"</f>
        <v>1.536</v>
      </c>
      <c r="G213" t="str">
        <f>".689"</f>
        <v>.689</v>
      </c>
      <c r="H213" t="str">
        <f>".930"</f>
        <v>.930</v>
      </c>
      <c r="I213" t="str">
        <f>".5260"</f>
        <v>.5260</v>
      </c>
    </row>
    <row r="214" spans="1:9" ht="14.25">
      <c r="A214">
        <v>25</v>
      </c>
      <c r="B214" t="s">
        <v>24</v>
      </c>
      <c r="C214" t="s">
        <v>25</v>
      </c>
      <c r="D214" t="str">
        <f>".660"</f>
        <v>.660</v>
      </c>
      <c r="E214" t="str">
        <f>".791"</f>
        <v>.791</v>
      </c>
      <c r="F214" t="str">
        <f>".830"</f>
        <v>.830</v>
      </c>
      <c r="G214" t="str">
        <f>"1.843"</f>
        <v>1.843</v>
      </c>
      <c r="H214" t="str">
        <f>"1.232"</f>
        <v>1.232</v>
      </c>
      <c r="I214" t="str">
        <f>".5356"</f>
        <v>.5356</v>
      </c>
    </row>
    <row r="215" spans="1:9" ht="14.25">
      <c r="A215">
        <v>26</v>
      </c>
      <c r="B215" t="s">
        <v>50</v>
      </c>
      <c r="C215" t="s">
        <v>51</v>
      </c>
      <c r="D215" t="str">
        <f>"1.972"</f>
        <v>1.972</v>
      </c>
      <c r="E215" t="str">
        <f>".924"</f>
        <v>.924</v>
      </c>
      <c r="F215" t="str">
        <f>"1.147"</f>
        <v>1.147</v>
      </c>
      <c r="G215" t="str">
        <f>"1.146"</f>
        <v>1.146</v>
      </c>
      <c r="H215" t="str">
        <f>"1.428"</f>
        <v>1.428</v>
      </c>
      <c r="I215" t="str">
        <f>".6617"</f>
        <v>.6617</v>
      </c>
    </row>
    <row r="216" ht="14.25">
      <c r="A216" t="s">
        <v>76</v>
      </c>
    </row>
    <row r="218" ht="14.25">
      <c r="A218" t="s">
        <v>77</v>
      </c>
    </row>
    <row r="219" spans="1:6" ht="14.25">
      <c r="A219" t="s">
        <v>4</v>
      </c>
      <c r="B219" t="s">
        <v>5</v>
      </c>
      <c r="C219" t="s">
        <v>78</v>
      </c>
      <c r="D219" t="s">
        <v>79</v>
      </c>
      <c r="E219" t="s">
        <v>80</v>
      </c>
      <c r="F219" t="s">
        <v>81</v>
      </c>
    </row>
    <row r="220" spans="1:6" ht="14.25">
      <c r="A220" t="str">
        <f>"1"</f>
        <v>1</v>
      </c>
      <c r="B220" t="s">
        <v>16</v>
      </c>
      <c r="C220" t="s">
        <v>17</v>
      </c>
      <c r="D220" t="str">
        <f>".2498"</f>
        <v>.2498</v>
      </c>
      <c r="E220" t="str">
        <f>".2104"</f>
        <v>.2104</v>
      </c>
      <c r="F220" t="str">
        <f>".2301"</f>
        <v>.2301</v>
      </c>
    </row>
    <row r="221" spans="1:6" ht="14.25">
      <c r="A221" t="str">
        <f>"2"</f>
        <v>2</v>
      </c>
      <c r="B221" t="s">
        <v>18</v>
      </c>
      <c r="C221" t="s">
        <v>19</v>
      </c>
      <c r="D221" t="str">
        <f>".2276"</f>
        <v>.2276</v>
      </c>
      <c r="E221" t="str">
        <f>".2552"</f>
        <v>.2552</v>
      </c>
      <c r="F221" t="str">
        <f>".2414"</f>
        <v>.2414</v>
      </c>
    </row>
    <row r="222" spans="1:6" ht="14.25">
      <c r="A222" t="str">
        <f>"3"</f>
        <v>3</v>
      </c>
      <c r="B222" t="s">
        <v>14</v>
      </c>
      <c r="C222" t="s">
        <v>15</v>
      </c>
      <c r="D222" t="str">
        <f>".2630"</f>
        <v>.2630</v>
      </c>
      <c r="E222" t="str">
        <f>".2571"</f>
        <v>.2571</v>
      </c>
      <c r="F222" t="str">
        <f>".2600"</f>
        <v>.2600</v>
      </c>
    </row>
    <row r="223" spans="1:6" ht="14.25">
      <c r="A223" t="str">
        <f>"4"</f>
        <v>4</v>
      </c>
      <c r="B223" t="s">
        <v>22</v>
      </c>
      <c r="C223" t="s">
        <v>23</v>
      </c>
      <c r="D223" t="str">
        <f>".2766"</f>
        <v>.2766</v>
      </c>
      <c r="E223" t="str">
        <f>".2570"</f>
        <v>.2570</v>
      </c>
      <c r="F223" t="str">
        <f>".2668"</f>
        <v>.2668</v>
      </c>
    </row>
    <row r="224" spans="1:6" ht="14.25">
      <c r="A224" t="str">
        <f>"5"</f>
        <v>5</v>
      </c>
      <c r="B224" t="s">
        <v>39</v>
      </c>
      <c r="C224" t="s">
        <v>40</v>
      </c>
      <c r="D224" t="str">
        <f>".2490"</f>
        <v>.2490</v>
      </c>
      <c r="E224" t="str">
        <f>".2894"</f>
        <v>.2894</v>
      </c>
      <c r="F224" t="str">
        <f>".2692"</f>
        <v>.2692</v>
      </c>
    </row>
    <row r="225" spans="1:6" ht="14.25">
      <c r="A225" t="str">
        <f>"6"</f>
        <v>6</v>
      </c>
      <c r="B225" t="s">
        <v>20</v>
      </c>
      <c r="C225" t="s">
        <v>21</v>
      </c>
      <c r="D225" t="str">
        <f>".2982"</f>
        <v>.2982</v>
      </c>
      <c r="E225" t="str">
        <f>".2498"</f>
        <v>.2498</v>
      </c>
      <c r="F225" t="str">
        <f>".2740"</f>
        <v>.2740</v>
      </c>
    </row>
    <row r="226" spans="1:6" ht="14.25">
      <c r="A226" t="str">
        <f>"7"</f>
        <v>7</v>
      </c>
      <c r="B226" t="s">
        <v>36</v>
      </c>
      <c r="D226" t="str">
        <f>".2538"</f>
        <v>.2538</v>
      </c>
      <c r="E226" t="str">
        <f>".3198"</f>
        <v>.3198</v>
      </c>
      <c r="F226" t="str">
        <f>".2868"</f>
        <v>.2868</v>
      </c>
    </row>
    <row r="227" spans="1:6" ht="14.25">
      <c r="A227" t="str">
        <f>"8"</f>
        <v>8</v>
      </c>
      <c r="B227" t="s">
        <v>28</v>
      </c>
      <c r="C227" t="s">
        <v>29</v>
      </c>
      <c r="D227" t="str">
        <f>".3152"</f>
        <v>.3152</v>
      </c>
      <c r="E227" t="str">
        <f>".2756"</f>
        <v>.2756</v>
      </c>
      <c r="F227" t="str">
        <f>".2954"</f>
        <v>.2954</v>
      </c>
    </row>
    <row r="228" spans="1:6" ht="14.25">
      <c r="A228" t="str">
        <f>"9"</f>
        <v>9</v>
      </c>
      <c r="B228" t="s">
        <v>41</v>
      </c>
      <c r="D228" t="str">
        <f>".3224"</f>
        <v>.3224</v>
      </c>
      <c r="E228" t="str">
        <f>".2914"</f>
        <v>.2914</v>
      </c>
      <c r="F228" t="str">
        <f>".3069"</f>
        <v>.3069</v>
      </c>
    </row>
    <row r="229" spans="1:6" ht="14.25">
      <c r="A229" t="str">
        <f>"10"</f>
        <v>10</v>
      </c>
      <c r="B229" t="s">
        <v>37</v>
      </c>
      <c r="C229" t="s">
        <v>38</v>
      </c>
      <c r="D229" t="str">
        <f>".3098"</f>
        <v>.3098</v>
      </c>
      <c r="E229" t="str">
        <f>".3140"</f>
        <v>.3140</v>
      </c>
      <c r="F229" t="str">
        <f>".3119"</f>
        <v>.3119</v>
      </c>
    </row>
    <row r="230" spans="1:6" ht="14.25">
      <c r="A230" t="str">
        <f>"11"</f>
        <v>11</v>
      </c>
      <c r="B230" t="s">
        <v>30</v>
      </c>
      <c r="D230" t="str">
        <f>".3430"</f>
        <v>.3430</v>
      </c>
      <c r="E230" t="str">
        <f>".3074"</f>
        <v>.3074</v>
      </c>
      <c r="F230" t="str">
        <f>".3252"</f>
        <v>.3252</v>
      </c>
    </row>
    <row r="231" spans="1:6" ht="14.25">
      <c r="A231" t="str">
        <f>"12"</f>
        <v>12</v>
      </c>
      <c r="B231" t="s">
        <v>34</v>
      </c>
      <c r="C231" t="s">
        <v>35</v>
      </c>
      <c r="D231" t="str">
        <f>".4350"</f>
        <v>.4350</v>
      </c>
      <c r="E231" t="str">
        <f>".2906"</f>
        <v>.2906</v>
      </c>
      <c r="F231" t="str">
        <f>".3628"</f>
        <v>.3628</v>
      </c>
    </row>
    <row r="232" spans="1:6" ht="14.25">
      <c r="A232" t="str">
        <f>"13"</f>
        <v>13</v>
      </c>
      <c r="B232" t="s">
        <v>48</v>
      </c>
      <c r="C232" t="s">
        <v>49</v>
      </c>
      <c r="D232" t="str">
        <f>".4110"</f>
        <v>.4110</v>
      </c>
      <c r="E232" t="str">
        <f>".4800"</f>
        <v>.4800</v>
      </c>
      <c r="F232" t="str">
        <f>".4455"</f>
        <v>.4455</v>
      </c>
    </row>
    <row r="233" spans="1:6" ht="14.25">
      <c r="A233" t="str">
        <f>"14"</f>
        <v>14</v>
      </c>
      <c r="B233" t="s">
        <v>24</v>
      </c>
      <c r="C233" t="s">
        <v>25</v>
      </c>
      <c r="D233" t="str">
        <f>".2714"</f>
        <v>.2714</v>
      </c>
      <c r="E233" t="str">
        <f>".9220"</f>
        <v>.9220</v>
      </c>
      <c r="F233" t="str">
        <f>".5967"</f>
        <v>.5967</v>
      </c>
    </row>
    <row r="234" spans="1:6" ht="14.25">
      <c r="A234" t="str">
        <f>"15"</f>
        <v>15</v>
      </c>
      <c r="B234" t="s">
        <v>46</v>
      </c>
      <c r="C234" t="s">
        <v>47</v>
      </c>
      <c r="D234" t="str">
        <f>".5324"</f>
        <v>.5324</v>
      </c>
      <c r="E234" t="str">
        <f>".7155"</f>
        <v>.7155</v>
      </c>
      <c r="F234" t="str">
        <f>".6240"</f>
        <v>.6240</v>
      </c>
    </row>
    <row r="236" ht="14.25">
      <c r="A236" t="s">
        <v>82</v>
      </c>
    </row>
    <row r="237" spans="1:6" ht="14.25">
      <c r="A237" t="s">
        <v>4</v>
      </c>
      <c r="B237" t="s">
        <v>5</v>
      </c>
      <c r="C237" t="s">
        <v>78</v>
      </c>
      <c r="D237" t="s">
        <v>83</v>
      </c>
      <c r="E237" t="s">
        <v>84</v>
      </c>
      <c r="F237" t="s">
        <v>81</v>
      </c>
    </row>
    <row r="238" spans="1:6" ht="14.25">
      <c r="A238" t="str">
        <f>"1"</f>
        <v>1</v>
      </c>
      <c r="B238" t="s">
        <v>14</v>
      </c>
      <c r="C238" t="s">
        <v>15</v>
      </c>
      <c r="D238" t="str">
        <f>".2946"</f>
        <v>.2946</v>
      </c>
      <c r="E238" t="str">
        <f>".2309"</f>
        <v>.2309</v>
      </c>
      <c r="F238" t="str">
        <f>".2628"</f>
        <v>.2628</v>
      </c>
    </row>
    <row r="239" spans="1:6" ht="14.25">
      <c r="A239" t="str">
        <f>"2"</f>
        <v>2</v>
      </c>
      <c r="B239" t="s">
        <v>22</v>
      </c>
      <c r="C239" t="s">
        <v>23</v>
      </c>
      <c r="D239" t="str">
        <f>".2820"</f>
        <v>.2820</v>
      </c>
      <c r="E239" t="str">
        <f>".2691"</f>
        <v>.2691</v>
      </c>
      <c r="F239" t="str">
        <f>".2756"</f>
        <v>.2756</v>
      </c>
    </row>
    <row r="240" spans="1:6" ht="14.25">
      <c r="A240" t="str">
        <f>"3"</f>
        <v>3</v>
      </c>
      <c r="B240" t="s">
        <v>16</v>
      </c>
      <c r="C240" t="s">
        <v>17</v>
      </c>
      <c r="D240" t="str">
        <f>".3188"</f>
        <v>.3188</v>
      </c>
      <c r="E240" t="str">
        <f>".2609"</f>
        <v>.2609</v>
      </c>
      <c r="F240" t="str">
        <f>".2898"</f>
        <v>.2898</v>
      </c>
    </row>
    <row r="241" spans="1:6" ht="14.25">
      <c r="A241" t="str">
        <f>"4"</f>
        <v>4</v>
      </c>
      <c r="B241" t="s">
        <v>18</v>
      </c>
      <c r="C241" t="s">
        <v>19</v>
      </c>
      <c r="D241" t="str">
        <f>".3360"</f>
        <v>.3360</v>
      </c>
      <c r="E241" t="str">
        <f>".2622"</f>
        <v>.2622</v>
      </c>
      <c r="F241" t="str">
        <f>".2991"</f>
        <v>.2991</v>
      </c>
    </row>
    <row r="242" spans="1:6" ht="14.25">
      <c r="A242" t="str">
        <f>"5"</f>
        <v>5</v>
      </c>
      <c r="B242" t="s">
        <v>36</v>
      </c>
      <c r="D242" t="str">
        <f>".2402"</f>
        <v>.2402</v>
      </c>
      <c r="E242" t="str">
        <f>".3584"</f>
        <v>.3584</v>
      </c>
      <c r="F242" t="str">
        <f>".2993"</f>
        <v>.2993</v>
      </c>
    </row>
    <row r="243" spans="1:6" ht="14.25">
      <c r="A243" t="str">
        <f>"6"</f>
        <v>6</v>
      </c>
      <c r="B243" t="s">
        <v>30</v>
      </c>
      <c r="D243" t="str">
        <f>".3012"</f>
        <v>.3012</v>
      </c>
      <c r="E243" t="str">
        <f>".2977"</f>
        <v>.2977</v>
      </c>
      <c r="F243" t="str">
        <f>".2994"</f>
        <v>.2994</v>
      </c>
    </row>
    <row r="244" spans="1:6" ht="14.25">
      <c r="A244" t="str">
        <f>"7"</f>
        <v>7</v>
      </c>
      <c r="B244" t="s">
        <v>24</v>
      </c>
      <c r="C244" t="s">
        <v>25</v>
      </c>
      <c r="D244" t="str">
        <f>".3310"</f>
        <v>.3310</v>
      </c>
      <c r="E244" t="str">
        <f>".2755"</f>
        <v>.2755</v>
      </c>
      <c r="F244" t="str">
        <f>".3032"</f>
        <v>.3032</v>
      </c>
    </row>
    <row r="245" spans="1:6" ht="14.25">
      <c r="A245" t="str">
        <f>"8"</f>
        <v>8</v>
      </c>
      <c r="B245" t="s">
        <v>28</v>
      </c>
      <c r="C245" t="s">
        <v>29</v>
      </c>
      <c r="D245" t="str">
        <f>".3264"</f>
        <v>.3264</v>
      </c>
      <c r="E245" t="str">
        <f>".2841"</f>
        <v>.2841</v>
      </c>
      <c r="F245" t="str">
        <f>".3053"</f>
        <v>.3053</v>
      </c>
    </row>
    <row r="246" spans="1:6" ht="14.25">
      <c r="A246" t="str">
        <f>"9"</f>
        <v>9</v>
      </c>
      <c r="B246" t="s">
        <v>26</v>
      </c>
      <c r="C246" t="s">
        <v>27</v>
      </c>
      <c r="D246" t="str">
        <f>".3570"</f>
        <v>.3570</v>
      </c>
      <c r="E246" t="str">
        <f>".2802"</f>
        <v>.2802</v>
      </c>
      <c r="F246" t="str">
        <f>".3186"</f>
        <v>.3186</v>
      </c>
    </row>
    <row r="247" spans="1:6" ht="14.25">
      <c r="A247" t="str">
        <f>"10"</f>
        <v>10</v>
      </c>
      <c r="B247" t="s">
        <v>20</v>
      </c>
      <c r="C247" t="s">
        <v>21</v>
      </c>
      <c r="D247" t="str">
        <f>".4098"</f>
        <v>.4098</v>
      </c>
      <c r="E247" t="str">
        <f>".2677"</f>
        <v>.2677</v>
      </c>
      <c r="F247" t="str">
        <f>".3387"</f>
        <v>.3387</v>
      </c>
    </row>
    <row r="248" spans="1:6" ht="14.25">
      <c r="A248" t="str">
        <f>"11"</f>
        <v>11</v>
      </c>
      <c r="B248" t="s">
        <v>37</v>
      </c>
      <c r="C248" t="s">
        <v>38</v>
      </c>
      <c r="D248" t="str">
        <f>".3470"</f>
        <v>.3470</v>
      </c>
      <c r="E248" t="str">
        <f>".3606"</f>
        <v>.3606</v>
      </c>
      <c r="F248" t="str">
        <f>".3538"</f>
        <v>.3538</v>
      </c>
    </row>
    <row r="249" spans="1:6" ht="14.25">
      <c r="A249" t="str">
        <f>"12"</f>
        <v>12</v>
      </c>
      <c r="B249" t="s">
        <v>42</v>
      </c>
      <c r="C249" t="s">
        <v>43</v>
      </c>
      <c r="D249" t="str">
        <f>".3440"</f>
        <v>.3440</v>
      </c>
      <c r="E249" t="str">
        <f>".3827"</f>
        <v>.3827</v>
      </c>
      <c r="F249" t="str">
        <f>".3634"</f>
        <v>.3634</v>
      </c>
    </row>
    <row r="250" spans="1:6" ht="14.25">
      <c r="A250" t="str">
        <f>"13"</f>
        <v>13</v>
      </c>
      <c r="B250" t="s">
        <v>34</v>
      </c>
      <c r="C250" t="s">
        <v>35</v>
      </c>
      <c r="D250" t="str">
        <f>".3758"</f>
        <v>.3758</v>
      </c>
      <c r="E250" t="str">
        <f>".3511"</f>
        <v>.3511</v>
      </c>
      <c r="F250" t="str">
        <f>".3635"</f>
        <v>.3635</v>
      </c>
    </row>
    <row r="251" spans="1:6" ht="14.25">
      <c r="A251" t="str">
        <f>"14"</f>
        <v>14</v>
      </c>
      <c r="B251" t="s">
        <v>39</v>
      </c>
      <c r="C251" t="s">
        <v>40</v>
      </c>
      <c r="D251" t="str">
        <f>".3812"</f>
        <v>.3812</v>
      </c>
      <c r="E251" t="str">
        <f>".3620"</f>
        <v>.3620</v>
      </c>
      <c r="F251" t="str">
        <f>".3716"</f>
        <v>.3716</v>
      </c>
    </row>
    <row r="252" spans="1:6" ht="14.25">
      <c r="A252" t="str">
        <f>"15"</f>
        <v>15</v>
      </c>
      <c r="B252" t="s">
        <v>31</v>
      </c>
      <c r="D252" t="str">
        <f>".4482"</f>
        <v>.4482</v>
      </c>
      <c r="E252" t="str">
        <f>".3171"</f>
        <v>.3171</v>
      </c>
      <c r="F252" t="str">
        <f>".3826"</f>
        <v>.3826</v>
      </c>
    </row>
    <row r="253" spans="1:6" ht="14.25">
      <c r="A253" t="str">
        <f>"16"</f>
        <v>16</v>
      </c>
      <c r="B253" t="s">
        <v>32</v>
      </c>
      <c r="C253" t="s">
        <v>33</v>
      </c>
      <c r="D253" t="str">
        <f>".4396"</f>
        <v>.4396</v>
      </c>
      <c r="E253" t="str">
        <f>".3426"</f>
        <v>.3426</v>
      </c>
      <c r="F253" t="str">
        <f>".3911"</f>
        <v>.3911</v>
      </c>
    </row>
    <row r="254" spans="1:6" ht="14.25">
      <c r="A254" t="str">
        <f>"17"</f>
        <v>17</v>
      </c>
      <c r="B254" t="s">
        <v>41</v>
      </c>
      <c r="D254" t="str">
        <f>".4218"</f>
        <v>.4218</v>
      </c>
      <c r="E254" t="str">
        <f>".3681"</f>
        <v>.3681</v>
      </c>
      <c r="F254" t="str">
        <f>".3949"</f>
        <v>.3949</v>
      </c>
    </row>
    <row r="255" spans="1:6" ht="14.25">
      <c r="A255" t="str">
        <f>"18"</f>
        <v>18</v>
      </c>
      <c r="B255" t="s">
        <v>46</v>
      </c>
      <c r="C255" t="s">
        <v>47</v>
      </c>
      <c r="D255" t="str">
        <f>".3980"</f>
        <v>.3980</v>
      </c>
      <c r="E255" t="str">
        <f>".4803"</f>
        <v>.4803</v>
      </c>
      <c r="F255" t="str">
        <f>".4392"</f>
        <v>.4392</v>
      </c>
    </row>
    <row r="256" spans="1:6" ht="14.25">
      <c r="A256" t="str">
        <f>"19"</f>
        <v>19</v>
      </c>
      <c r="B256" t="s">
        <v>48</v>
      </c>
      <c r="C256" t="s">
        <v>49</v>
      </c>
      <c r="D256" t="str">
        <f>".4168"</f>
        <v>.4168</v>
      </c>
      <c r="E256" t="str">
        <f>".4874"</f>
        <v>.4874</v>
      </c>
      <c r="F256" t="str">
        <f>".4521"</f>
        <v>.4521</v>
      </c>
    </row>
    <row r="257" spans="1:6" ht="14.25">
      <c r="A257" t="str">
        <f>"20"</f>
        <v>20</v>
      </c>
      <c r="B257" t="s">
        <v>44</v>
      </c>
      <c r="C257" t="s">
        <v>45</v>
      </c>
      <c r="D257" t="str">
        <f>".5120"</f>
        <v>.5120</v>
      </c>
      <c r="E257" t="str">
        <f>".4369"</f>
        <v>.4369</v>
      </c>
      <c r="F257" t="str">
        <f>".4745"</f>
        <v>.4745</v>
      </c>
    </row>
    <row r="258" spans="1:6" ht="14.25">
      <c r="A258" t="str">
        <f>"21"</f>
        <v>21</v>
      </c>
      <c r="B258" t="s">
        <v>52</v>
      </c>
      <c r="D258" t="str">
        <f>".3456"</f>
        <v>.3456</v>
      </c>
      <c r="E258" t="str">
        <f>".6170"</f>
        <v>.6170</v>
      </c>
      <c r="F258" t="str">
        <f>".4813"</f>
        <v>.4813</v>
      </c>
    </row>
    <row r="259" spans="1:6" ht="14.25">
      <c r="A259" t="str">
        <f>"22"</f>
        <v>22</v>
      </c>
      <c r="B259" t="s">
        <v>50</v>
      </c>
      <c r="C259" t="s">
        <v>51</v>
      </c>
      <c r="D259" t="str">
        <f>".4704"</f>
        <v>.4704</v>
      </c>
      <c r="E259" t="str">
        <f>".5652"</f>
        <v>.5652</v>
      </c>
      <c r="F259" t="str">
        <f>".5178"</f>
        <v>.5178</v>
      </c>
    </row>
    <row r="260" spans="1:6" ht="14.25">
      <c r="A260" t="str">
        <f>"23"</f>
        <v>23</v>
      </c>
      <c r="B260" t="s">
        <v>53</v>
      </c>
      <c r="C260" t="s">
        <v>54</v>
      </c>
      <c r="D260" t="str">
        <f>".4636"</f>
        <v>.4636</v>
      </c>
      <c r="E260" t="str">
        <f>"1.0951"</f>
        <v>1.0951</v>
      </c>
      <c r="F260" t="str">
        <f>".7794"</f>
        <v>.7794</v>
      </c>
    </row>
    <row r="262" ht="14.25">
      <c r="A262" t="s">
        <v>85</v>
      </c>
    </row>
    <row r="263" spans="1:6" ht="14.25">
      <c r="A263" t="s">
        <v>4</v>
      </c>
      <c r="B263" t="s">
        <v>5</v>
      </c>
      <c r="C263" t="s">
        <v>78</v>
      </c>
      <c r="D263" t="s">
        <v>86</v>
      </c>
      <c r="E263" t="s">
        <v>87</v>
      </c>
      <c r="F263" t="s">
        <v>81</v>
      </c>
    </row>
    <row r="264" spans="1:6" ht="14.25">
      <c r="A264" t="str">
        <f>"1"</f>
        <v>1</v>
      </c>
      <c r="B264" t="s">
        <v>16</v>
      </c>
      <c r="C264" t="s">
        <v>17</v>
      </c>
      <c r="D264" t="str">
        <f>".2196"</f>
        <v>.2196</v>
      </c>
      <c r="E264" t="str">
        <f>".2658"</f>
        <v>.2658</v>
      </c>
      <c r="F264" t="str">
        <f>".2427"</f>
        <v>.2427</v>
      </c>
    </row>
    <row r="265" spans="1:6" ht="14.25">
      <c r="A265" t="str">
        <f>"2"</f>
        <v>2</v>
      </c>
      <c r="B265" t="s">
        <v>14</v>
      </c>
      <c r="C265" t="s">
        <v>15</v>
      </c>
      <c r="D265" t="str">
        <f>".1978"</f>
        <v>.1978</v>
      </c>
      <c r="E265" t="str">
        <f>".3066"</f>
        <v>.3066</v>
      </c>
      <c r="F265" t="str">
        <f>".2522"</f>
        <v>.2522</v>
      </c>
    </row>
    <row r="266" spans="1:6" ht="14.25">
      <c r="A266" t="str">
        <f>"3"</f>
        <v>3</v>
      </c>
      <c r="B266" t="s">
        <v>18</v>
      </c>
      <c r="C266" t="s">
        <v>19</v>
      </c>
      <c r="D266" t="str">
        <f>".2348"</f>
        <v>.2348</v>
      </c>
      <c r="E266" t="str">
        <f>".2918"</f>
        <v>.2918</v>
      </c>
      <c r="F266" t="str">
        <f>".2633"</f>
        <v>.2633</v>
      </c>
    </row>
    <row r="267" spans="1:6" ht="14.25">
      <c r="A267" t="str">
        <f>"4"</f>
        <v>4</v>
      </c>
      <c r="B267" t="s">
        <v>57</v>
      </c>
      <c r="C267" t="s">
        <v>58</v>
      </c>
      <c r="D267" t="str">
        <f>".2470"</f>
        <v>.2470</v>
      </c>
      <c r="E267" t="str">
        <f>".2920"</f>
        <v>.2920</v>
      </c>
      <c r="F267" t="str">
        <f>".2695"</f>
        <v>.2695</v>
      </c>
    </row>
    <row r="268" spans="1:6" ht="14.25">
      <c r="A268" t="str">
        <f>"5"</f>
        <v>5</v>
      </c>
      <c r="B268" t="s">
        <v>59</v>
      </c>
      <c r="D268" t="str">
        <f>".2566"</f>
        <v>.2566</v>
      </c>
      <c r="E268" t="str">
        <f>".2948"</f>
        <v>.2948</v>
      </c>
      <c r="F268" t="str">
        <f>".2757"</f>
        <v>.2757</v>
      </c>
    </row>
    <row r="269" spans="1:6" ht="14.25">
      <c r="A269" t="str">
        <f>"6"</f>
        <v>6</v>
      </c>
      <c r="B269" t="s">
        <v>31</v>
      </c>
      <c r="D269" t="str">
        <f>".2234"</f>
        <v>.2234</v>
      </c>
      <c r="E269" t="str">
        <f>".3396"</f>
        <v>.3396</v>
      </c>
      <c r="F269" t="str">
        <f>".2815"</f>
        <v>.2815</v>
      </c>
    </row>
    <row r="270" spans="1:6" ht="14.25">
      <c r="A270" t="str">
        <f>"7"</f>
        <v>7</v>
      </c>
      <c r="B270" t="s">
        <v>22</v>
      </c>
      <c r="C270" t="s">
        <v>23</v>
      </c>
      <c r="D270" t="str">
        <f>".2636"</f>
        <v>.2636</v>
      </c>
      <c r="E270" t="str">
        <f>".3030"</f>
        <v>.3030</v>
      </c>
      <c r="F270" t="str">
        <f>".2833"</f>
        <v>.2833</v>
      </c>
    </row>
    <row r="271" spans="1:6" ht="14.25">
      <c r="A271" t="str">
        <f>"8"</f>
        <v>8</v>
      </c>
      <c r="B271" t="s">
        <v>20</v>
      </c>
      <c r="C271" t="s">
        <v>21</v>
      </c>
      <c r="D271" t="str">
        <f>".2404"</f>
        <v>.2404</v>
      </c>
      <c r="E271" t="str">
        <f>".3616"</f>
        <v>.3616</v>
      </c>
      <c r="F271" t="str">
        <f>".3010"</f>
        <v>.3010</v>
      </c>
    </row>
    <row r="272" spans="1:6" ht="14.25">
      <c r="A272" t="str">
        <f>"9"</f>
        <v>9</v>
      </c>
      <c r="B272" t="s">
        <v>41</v>
      </c>
      <c r="D272" t="str">
        <f>".3122"</f>
        <v>.3122</v>
      </c>
      <c r="E272" t="str">
        <f>".3102"</f>
        <v>.3102</v>
      </c>
      <c r="F272" t="str">
        <f>".3112"</f>
        <v>.3112</v>
      </c>
    </row>
    <row r="273" spans="1:6" ht="14.25">
      <c r="A273" t="str">
        <f>"10"</f>
        <v>10</v>
      </c>
      <c r="B273" t="s">
        <v>28</v>
      </c>
      <c r="C273" t="s">
        <v>29</v>
      </c>
      <c r="D273" t="str">
        <f>".2988"</f>
        <v>.2988</v>
      </c>
      <c r="E273" t="str">
        <f>".3388"</f>
        <v>.3388</v>
      </c>
      <c r="F273" t="str">
        <f>".3188"</f>
        <v>.3188</v>
      </c>
    </row>
    <row r="274" spans="1:6" ht="14.25">
      <c r="A274" t="str">
        <f>"11"</f>
        <v>11</v>
      </c>
      <c r="B274" t="s">
        <v>26</v>
      </c>
      <c r="C274" t="s">
        <v>27</v>
      </c>
      <c r="D274" t="str">
        <f>".2758"</f>
        <v>.2758</v>
      </c>
      <c r="E274" t="str">
        <f>".3649"</f>
        <v>.3649</v>
      </c>
      <c r="F274" t="str">
        <f>".3203"</f>
        <v>.3203</v>
      </c>
    </row>
    <row r="275" spans="1:6" ht="14.25">
      <c r="A275" t="str">
        <f>"12"</f>
        <v>12</v>
      </c>
      <c r="B275" t="s">
        <v>30</v>
      </c>
      <c r="D275" t="str">
        <f>".2402"</f>
        <v>.2402</v>
      </c>
      <c r="E275" t="str">
        <f>".4226"</f>
        <v>.4226</v>
      </c>
      <c r="F275" t="str">
        <f>".3314"</f>
        <v>.3314</v>
      </c>
    </row>
    <row r="276" spans="1:6" ht="14.25">
      <c r="A276" t="str">
        <f>"13"</f>
        <v>13</v>
      </c>
      <c r="B276" t="s">
        <v>42</v>
      </c>
      <c r="C276" t="s">
        <v>43</v>
      </c>
      <c r="D276" t="str">
        <f>".2896"</f>
        <v>.2896</v>
      </c>
      <c r="E276" t="str">
        <f>".3756"</f>
        <v>.3756</v>
      </c>
      <c r="F276" t="str">
        <f>".3326"</f>
        <v>.3326</v>
      </c>
    </row>
    <row r="277" spans="1:6" ht="14.25">
      <c r="A277" t="str">
        <f>"14"</f>
        <v>14</v>
      </c>
      <c r="B277" t="s">
        <v>48</v>
      </c>
      <c r="C277" t="s">
        <v>49</v>
      </c>
      <c r="D277" t="str">
        <f>".2926"</f>
        <v>.2926</v>
      </c>
      <c r="E277" t="str">
        <f>".3923"</f>
        <v>.3923</v>
      </c>
      <c r="F277" t="str">
        <f>".3425"</f>
        <v>.3425</v>
      </c>
    </row>
    <row r="278" spans="1:6" ht="14.25">
      <c r="A278" t="str">
        <f>"15"</f>
        <v>15</v>
      </c>
      <c r="B278" t="s">
        <v>39</v>
      </c>
      <c r="C278" t="s">
        <v>40</v>
      </c>
      <c r="D278" t="str">
        <f>".3284"</f>
        <v>.3284</v>
      </c>
      <c r="E278" t="str">
        <f>".3765"</f>
        <v>.3765</v>
      </c>
      <c r="F278" t="str">
        <f>".3524"</f>
        <v>.3524</v>
      </c>
    </row>
    <row r="279" spans="1:6" ht="14.25">
      <c r="A279" t="str">
        <f>"16"</f>
        <v>16</v>
      </c>
      <c r="B279" t="s">
        <v>44</v>
      </c>
      <c r="C279" t="s">
        <v>45</v>
      </c>
      <c r="D279" t="str">
        <f>".3010"</f>
        <v>.3010</v>
      </c>
      <c r="E279" t="str">
        <f>".4190"</f>
        <v>.4190</v>
      </c>
      <c r="F279" t="str">
        <f>".3600"</f>
        <v>.3600</v>
      </c>
    </row>
    <row r="280" spans="1:6" ht="14.25">
      <c r="A280" t="str">
        <f>"17"</f>
        <v>17</v>
      </c>
      <c r="B280" t="s">
        <v>37</v>
      </c>
      <c r="C280" t="s">
        <v>38</v>
      </c>
      <c r="D280" t="str">
        <f>".2862"</f>
        <v>.2862</v>
      </c>
      <c r="E280" t="str">
        <f>".4579"</f>
        <v>.4579</v>
      </c>
      <c r="F280" t="str">
        <f>".3720"</f>
        <v>.3720</v>
      </c>
    </row>
    <row r="281" spans="1:6" ht="14.25">
      <c r="A281" t="str">
        <f>"18"</f>
        <v>18</v>
      </c>
      <c r="B281" t="s">
        <v>32</v>
      </c>
      <c r="C281" t="s">
        <v>33</v>
      </c>
      <c r="D281" t="str">
        <f>".3344"</f>
        <v>.3344</v>
      </c>
      <c r="E281" t="str">
        <f>".4150"</f>
        <v>.4150</v>
      </c>
      <c r="F281" t="str">
        <f>".3747"</f>
        <v>.3747</v>
      </c>
    </row>
    <row r="282" spans="1:6" ht="14.25">
      <c r="A282" t="str">
        <f>"19"</f>
        <v>19</v>
      </c>
      <c r="B282" t="s">
        <v>62</v>
      </c>
      <c r="C282" t="s">
        <v>63</v>
      </c>
      <c r="D282" t="str">
        <f>".3732"</f>
        <v>.3732</v>
      </c>
      <c r="E282" t="str">
        <f>".4031"</f>
        <v>.4031</v>
      </c>
      <c r="F282" t="str">
        <f>".3882"</f>
        <v>.3882</v>
      </c>
    </row>
    <row r="283" spans="1:6" ht="14.25">
      <c r="A283" t="str">
        <f>"20"</f>
        <v>20</v>
      </c>
      <c r="B283" t="s">
        <v>24</v>
      </c>
      <c r="C283" t="s">
        <v>25</v>
      </c>
      <c r="D283" t="str">
        <f>".2682"</f>
        <v>.2682</v>
      </c>
      <c r="E283" t="str">
        <f>".5356"</f>
        <v>.5356</v>
      </c>
      <c r="F283" t="str">
        <f>".4019"</f>
        <v>.4019</v>
      </c>
    </row>
    <row r="284" spans="1:6" ht="14.25">
      <c r="A284" t="str">
        <f>"21"</f>
        <v>21</v>
      </c>
      <c r="B284" t="s">
        <v>36</v>
      </c>
      <c r="D284" t="str">
        <f>".3542"</f>
        <v>.3542</v>
      </c>
      <c r="E284" t="str">
        <f>".4549"</f>
        <v>.4549</v>
      </c>
      <c r="F284" t="str">
        <f>".4046"</f>
        <v>.4046</v>
      </c>
    </row>
    <row r="285" spans="1:6" ht="14.25">
      <c r="A285" t="str">
        <f>"22"</f>
        <v>22</v>
      </c>
      <c r="B285" t="s">
        <v>52</v>
      </c>
      <c r="D285" t="str">
        <f>".3496"</f>
        <v>.3496</v>
      </c>
      <c r="E285" t="str">
        <f>".4607"</f>
        <v>.4607</v>
      </c>
      <c r="F285" t="str">
        <f>".4051"</f>
        <v>.4051</v>
      </c>
    </row>
    <row r="286" spans="1:6" ht="14.25">
      <c r="A286" t="str">
        <f>"23"</f>
        <v>23</v>
      </c>
      <c r="B286" t="s">
        <v>53</v>
      </c>
      <c r="C286" t="s">
        <v>54</v>
      </c>
      <c r="D286" t="str">
        <f>".4470"</f>
        <v>.4470</v>
      </c>
      <c r="E286" t="str">
        <f>".3891"</f>
        <v>.3891</v>
      </c>
      <c r="F286" t="str">
        <f>".4180"</f>
        <v>.4180</v>
      </c>
    </row>
    <row r="287" spans="1:6" ht="14.25">
      <c r="A287" t="str">
        <f>"24"</f>
        <v>24</v>
      </c>
      <c r="B287" t="s">
        <v>46</v>
      </c>
      <c r="C287" t="s">
        <v>47</v>
      </c>
      <c r="D287" t="str">
        <f>".3318"</f>
        <v>.3318</v>
      </c>
      <c r="E287" t="str">
        <f>".5260"</f>
        <v>.5260</v>
      </c>
      <c r="F287" t="str">
        <f>".4289"</f>
        <v>.4289</v>
      </c>
    </row>
    <row r="288" spans="1:6" ht="14.25">
      <c r="A288" t="str">
        <f>"25"</f>
        <v>25</v>
      </c>
      <c r="B288" t="s">
        <v>34</v>
      </c>
      <c r="C288" t="s">
        <v>35</v>
      </c>
      <c r="D288" t="str">
        <f>".4402"</f>
        <v>.4402</v>
      </c>
      <c r="E288" t="str">
        <f>".4815"</f>
        <v>.4815</v>
      </c>
      <c r="F288" t="str">
        <f>".4609"</f>
        <v>.4609</v>
      </c>
    </row>
    <row r="289" spans="1:6" ht="14.25">
      <c r="A289" t="str">
        <f>"26"</f>
        <v>26</v>
      </c>
      <c r="B289" t="s">
        <v>50</v>
      </c>
      <c r="C289" t="s">
        <v>51</v>
      </c>
      <c r="D289" t="str">
        <f>".3748"</f>
        <v>.3748</v>
      </c>
      <c r="E289" t="str">
        <f>".6617"</f>
        <v>.6617</v>
      </c>
      <c r="F289" t="str">
        <f>".5183"</f>
        <v>.5183</v>
      </c>
    </row>
    <row r="291" ht="14.25">
      <c r="A291" t="s">
        <v>88</v>
      </c>
    </row>
    <row r="292" spans="1:6" ht="14.25">
      <c r="A292" t="s">
        <v>4</v>
      </c>
      <c r="B292" t="s">
        <v>5</v>
      </c>
      <c r="C292" t="s">
        <v>78</v>
      </c>
      <c r="D292" t="s">
        <v>89</v>
      </c>
      <c r="E292" t="s">
        <v>90</v>
      </c>
      <c r="F292" t="s">
        <v>81</v>
      </c>
    </row>
    <row r="293" spans="1:6" ht="14.25">
      <c r="A293" t="str">
        <f>"1"</f>
        <v>1</v>
      </c>
      <c r="B293" t="s">
        <v>18</v>
      </c>
      <c r="C293" t="s">
        <v>19</v>
      </c>
      <c r="D293" t="str">
        <f>".2194"</f>
        <v>.2194</v>
      </c>
      <c r="E293" t="str">
        <f>".2392"</f>
        <v>.2392</v>
      </c>
      <c r="F293" t="str">
        <f>".2293"</f>
        <v>.2293</v>
      </c>
    </row>
    <row r="294" spans="1:6" ht="14.25">
      <c r="A294" t="str">
        <f>"2"</f>
        <v>2</v>
      </c>
      <c r="B294" t="s">
        <v>22</v>
      </c>
      <c r="C294" t="s">
        <v>23</v>
      </c>
      <c r="D294" t="str">
        <f>".2766"</f>
        <v>.2766</v>
      </c>
      <c r="E294" t="str">
        <f>".1854"</f>
        <v>.1854</v>
      </c>
      <c r="F294" t="str">
        <f>".2310"</f>
        <v>.2310</v>
      </c>
    </row>
    <row r="295" spans="1:6" ht="14.25">
      <c r="A295" t="str">
        <f>"3"</f>
        <v>3</v>
      </c>
      <c r="B295" t="s">
        <v>16</v>
      </c>
      <c r="C295" t="s">
        <v>17</v>
      </c>
      <c r="D295" t="str">
        <f>".2504"</f>
        <v>.2504</v>
      </c>
      <c r="E295" t="str">
        <f>".2190"</f>
        <v>.2190</v>
      </c>
      <c r="F295" t="str">
        <f>".2347"</f>
        <v>.2347</v>
      </c>
    </row>
    <row r="296" spans="1:6" ht="14.25">
      <c r="A296" t="str">
        <f>"4"</f>
        <v>4</v>
      </c>
      <c r="B296" t="s">
        <v>14</v>
      </c>
      <c r="C296" t="s">
        <v>15</v>
      </c>
      <c r="D296" t="str">
        <f>".2558"</f>
        <v>.2558</v>
      </c>
      <c r="E296" t="str">
        <f>".2396"</f>
        <v>.2396</v>
      </c>
      <c r="F296" t="str">
        <f>".2477"</f>
        <v>.2477</v>
      </c>
    </row>
    <row r="297" spans="1:6" ht="14.25">
      <c r="A297" t="str">
        <f>"5"</f>
        <v>5</v>
      </c>
      <c r="B297" t="s">
        <v>26</v>
      </c>
      <c r="C297" t="s">
        <v>27</v>
      </c>
      <c r="D297" t="str">
        <f>".2786"</f>
        <v>.2786</v>
      </c>
      <c r="E297" t="str">
        <f>".2347"</f>
        <v>.2347</v>
      </c>
      <c r="F297" t="str">
        <f>".2567"</f>
        <v>.2567</v>
      </c>
    </row>
    <row r="298" spans="1:6" ht="14.25">
      <c r="A298" t="str">
        <f>"6"</f>
        <v>6</v>
      </c>
      <c r="B298" t="s">
        <v>57</v>
      </c>
      <c r="C298" t="s">
        <v>58</v>
      </c>
      <c r="D298" t="str">
        <f>".2530"</f>
        <v>.2530</v>
      </c>
      <c r="E298" t="str">
        <f>".2637"</f>
        <v>.2637</v>
      </c>
      <c r="F298" t="str">
        <f>".2583"</f>
        <v>.2583</v>
      </c>
    </row>
    <row r="299" spans="1:6" ht="14.25">
      <c r="A299" t="str">
        <f>"7"</f>
        <v>7</v>
      </c>
      <c r="B299" t="s">
        <v>20</v>
      </c>
      <c r="C299" t="s">
        <v>21</v>
      </c>
      <c r="D299" t="str">
        <f>".2106"</f>
        <v>.2106</v>
      </c>
      <c r="E299" t="str">
        <f>".3129"</f>
        <v>.3129</v>
      </c>
      <c r="F299" t="str">
        <f>".2618"</f>
        <v>.2618</v>
      </c>
    </row>
    <row r="300" spans="1:6" ht="14.25">
      <c r="A300" t="str">
        <f>"8"</f>
        <v>8</v>
      </c>
      <c r="B300" t="s">
        <v>30</v>
      </c>
      <c r="D300" t="str">
        <f>".2844"</f>
        <v>.2844</v>
      </c>
      <c r="E300" t="str">
        <f>".2544"</f>
        <v>.2544</v>
      </c>
      <c r="F300" t="str">
        <f>".2694"</f>
        <v>.2694</v>
      </c>
    </row>
    <row r="301" spans="1:6" ht="14.25">
      <c r="A301" t="str">
        <f>"9"</f>
        <v>9</v>
      </c>
      <c r="B301" t="s">
        <v>24</v>
      </c>
      <c r="C301" t="s">
        <v>25</v>
      </c>
      <c r="D301" t="str">
        <f>".2844"</f>
        <v>.2844</v>
      </c>
      <c r="E301" t="str">
        <f>".2693"</f>
        <v>.2693</v>
      </c>
      <c r="F301" t="str">
        <f>".2769"</f>
        <v>.2769</v>
      </c>
    </row>
    <row r="302" spans="1:6" ht="14.25">
      <c r="A302" t="str">
        <f>"10"</f>
        <v>10</v>
      </c>
      <c r="B302" t="s">
        <v>59</v>
      </c>
      <c r="D302" t="str">
        <f>".2702"</f>
        <v>.2702</v>
      </c>
      <c r="E302" t="str">
        <f>".3068"</f>
        <v>.3068</v>
      </c>
      <c r="F302" t="str">
        <f>".2885"</f>
        <v>.2885</v>
      </c>
    </row>
    <row r="303" spans="1:6" ht="14.25">
      <c r="A303" t="str">
        <f>"11"</f>
        <v>11</v>
      </c>
      <c r="B303" t="s">
        <v>53</v>
      </c>
      <c r="C303" t="s">
        <v>54</v>
      </c>
      <c r="D303" t="str">
        <f>".2870"</f>
        <v>.2870</v>
      </c>
      <c r="E303" t="str">
        <f>".2938"</f>
        <v>.2938</v>
      </c>
      <c r="F303" t="str">
        <f>".2904"</f>
        <v>.2904</v>
      </c>
    </row>
    <row r="304" spans="1:6" ht="14.25">
      <c r="A304" t="str">
        <f>"12"</f>
        <v>12</v>
      </c>
      <c r="B304" t="s">
        <v>31</v>
      </c>
      <c r="D304" t="str">
        <f>".2824"</f>
        <v>.2824</v>
      </c>
      <c r="E304" t="str">
        <f>".3017"</f>
        <v>.3017</v>
      </c>
      <c r="F304" t="str">
        <f>".2921"</f>
        <v>.2921</v>
      </c>
    </row>
    <row r="305" spans="1:6" ht="14.25">
      <c r="A305" t="str">
        <f>"13"</f>
        <v>13</v>
      </c>
      <c r="B305" t="s">
        <v>37</v>
      </c>
      <c r="C305" t="s">
        <v>38</v>
      </c>
      <c r="D305" t="str">
        <f>".3274"</f>
        <v>.3274</v>
      </c>
      <c r="E305" t="str">
        <f>".2744"</f>
        <v>.2744</v>
      </c>
      <c r="F305" t="str">
        <f>".3009"</f>
        <v>.3009</v>
      </c>
    </row>
    <row r="306" spans="1:6" ht="14.25">
      <c r="A306" t="str">
        <f>"14"</f>
        <v>14</v>
      </c>
      <c r="B306" t="s">
        <v>42</v>
      </c>
      <c r="C306" t="s">
        <v>43</v>
      </c>
      <c r="D306" t="str">
        <f>".2760"</f>
        <v>.2760</v>
      </c>
      <c r="E306" t="str">
        <f>".3512"</f>
        <v>.3512</v>
      </c>
      <c r="F306" t="str">
        <f>".3136"</f>
        <v>.3136</v>
      </c>
    </row>
    <row r="307" spans="1:6" ht="14.25">
      <c r="A307" t="str">
        <f>"15"</f>
        <v>15</v>
      </c>
      <c r="B307" t="s">
        <v>62</v>
      </c>
      <c r="C307" t="s">
        <v>63</v>
      </c>
      <c r="D307" t="str">
        <f>".3170"</f>
        <v>.3170</v>
      </c>
      <c r="E307" t="str">
        <f>".3250"</f>
        <v>.3250</v>
      </c>
      <c r="F307" t="str">
        <f>".3210"</f>
        <v>.3210</v>
      </c>
    </row>
    <row r="308" spans="1:6" ht="14.25">
      <c r="A308" t="str">
        <f>"16"</f>
        <v>16</v>
      </c>
      <c r="B308" t="s">
        <v>32</v>
      </c>
      <c r="C308" t="s">
        <v>33</v>
      </c>
      <c r="D308" t="str">
        <f>".3762"</f>
        <v>.3762</v>
      </c>
      <c r="E308" t="str">
        <f>".2962"</f>
        <v>.2962</v>
      </c>
      <c r="F308" t="str">
        <f>".3362"</f>
        <v>.3362</v>
      </c>
    </row>
    <row r="309" spans="1:6" ht="14.25">
      <c r="A309" t="str">
        <f>"17"</f>
        <v>17</v>
      </c>
      <c r="B309" t="s">
        <v>28</v>
      </c>
      <c r="C309" t="s">
        <v>29</v>
      </c>
      <c r="D309" t="str">
        <f>".3362"</f>
        <v>.3362</v>
      </c>
      <c r="E309" t="str">
        <f>".3416"</f>
        <v>.3416</v>
      </c>
      <c r="F309" t="str">
        <f>".3389"</f>
        <v>.3389</v>
      </c>
    </row>
    <row r="310" spans="1:6" ht="14.25">
      <c r="A310" t="str">
        <f>"18"</f>
        <v>18</v>
      </c>
      <c r="B310" t="s">
        <v>34</v>
      </c>
      <c r="C310" t="s">
        <v>35</v>
      </c>
      <c r="D310" t="str">
        <f>".3320"</f>
        <v>.3320</v>
      </c>
      <c r="E310" t="str">
        <f>".3548"</f>
        <v>.3548</v>
      </c>
      <c r="F310" t="str">
        <f>".3434"</f>
        <v>.3434</v>
      </c>
    </row>
    <row r="311" spans="1:6" ht="14.25">
      <c r="A311" t="str">
        <f>"19"</f>
        <v>19</v>
      </c>
      <c r="B311" t="s">
        <v>44</v>
      </c>
      <c r="C311" t="s">
        <v>45</v>
      </c>
      <c r="D311" t="str">
        <f>".4098"</f>
        <v>.4098</v>
      </c>
      <c r="E311" t="str">
        <f>".2792"</f>
        <v>.2792</v>
      </c>
      <c r="F311" t="str">
        <f>".3445"</f>
        <v>.3445</v>
      </c>
    </row>
    <row r="312" spans="1:6" ht="14.25">
      <c r="A312" t="str">
        <f>"20"</f>
        <v>20</v>
      </c>
      <c r="B312" t="s">
        <v>36</v>
      </c>
      <c r="D312" t="str">
        <f>".3318"</f>
        <v>.3318</v>
      </c>
      <c r="E312" t="str">
        <f>".3675"</f>
        <v>.3675</v>
      </c>
      <c r="F312" t="str">
        <f>".3497"</f>
        <v>.3497</v>
      </c>
    </row>
    <row r="313" spans="1:6" ht="14.25">
      <c r="A313" t="str">
        <f>"21"</f>
        <v>21</v>
      </c>
      <c r="B313" t="s">
        <v>41</v>
      </c>
      <c r="D313" t="str">
        <f>".3776"</f>
        <v>.3776</v>
      </c>
      <c r="E313" t="str">
        <f>".3327"</f>
        <v>.3327</v>
      </c>
      <c r="F313" t="str">
        <f>".3552"</f>
        <v>.3552</v>
      </c>
    </row>
    <row r="314" spans="1:6" ht="14.25">
      <c r="A314" t="str">
        <f>"22"</f>
        <v>22</v>
      </c>
      <c r="B314" t="s">
        <v>52</v>
      </c>
      <c r="D314" t="str">
        <f>".3186"</f>
        <v>.3186</v>
      </c>
      <c r="E314" t="str">
        <f>".4091"</f>
        <v>.4091</v>
      </c>
      <c r="F314" t="str">
        <f>".3638"</f>
        <v>.3638</v>
      </c>
    </row>
    <row r="315" spans="1:6" ht="14.25">
      <c r="A315" t="str">
        <f>"23"</f>
        <v>23</v>
      </c>
      <c r="B315" t="s">
        <v>46</v>
      </c>
      <c r="C315" t="s">
        <v>47</v>
      </c>
      <c r="D315" t="str">
        <f>".4336"</f>
        <v>.4336</v>
      </c>
      <c r="E315" t="str">
        <f>".3454"</f>
        <v>.3454</v>
      </c>
      <c r="F315" t="str">
        <f>".3895"</f>
        <v>.3895</v>
      </c>
    </row>
    <row r="316" spans="1:6" ht="14.25">
      <c r="A316" t="str">
        <f>"24"</f>
        <v>24</v>
      </c>
      <c r="B316" t="s">
        <v>50</v>
      </c>
      <c r="C316" t="s">
        <v>51</v>
      </c>
      <c r="D316" t="str">
        <f>".3740"</f>
        <v>.3740</v>
      </c>
      <c r="E316" t="str">
        <f>".4093"</f>
        <v>.4093</v>
      </c>
      <c r="F316" t="str">
        <f>".3917"</f>
        <v>.3917</v>
      </c>
    </row>
    <row r="317" spans="1:6" ht="14.25">
      <c r="A317" t="str">
        <f>"25"</f>
        <v>25</v>
      </c>
      <c r="B317" t="s">
        <v>48</v>
      </c>
      <c r="C317" t="s">
        <v>49</v>
      </c>
      <c r="D317" t="str">
        <f>".5334"</f>
        <v>.5334</v>
      </c>
      <c r="E317" t="str">
        <f>".3311"</f>
        <v>.3311</v>
      </c>
      <c r="F317" t="str">
        <f>".4322"</f>
        <v>.4322</v>
      </c>
    </row>
    <row r="318" spans="1:6" ht="14.25">
      <c r="A318" t="str">
        <f>"26"</f>
        <v>26</v>
      </c>
      <c r="B318" t="s">
        <v>39</v>
      </c>
      <c r="C318" t="s">
        <v>40</v>
      </c>
      <c r="D318" t="str">
        <f>".4406"</f>
        <v>.4406</v>
      </c>
      <c r="E318" t="str">
        <f>".5244"</f>
        <v>.5244</v>
      </c>
      <c r="F318" t="str">
        <f>".4825"</f>
        <v>.4825</v>
      </c>
    </row>
    <row r="320" ht="14.25">
      <c r="A320" t="s">
        <v>91</v>
      </c>
    </row>
    <row r="321" spans="1:8" ht="14.25">
      <c r="A321" t="s">
        <v>4</v>
      </c>
      <c r="B321" t="s">
        <v>5</v>
      </c>
      <c r="C321" t="s">
        <v>78</v>
      </c>
      <c r="D321" t="s">
        <v>89</v>
      </c>
      <c r="E321" t="s">
        <v>90</v>
      </c>
      <c r="F321" t="s">
        <v>86</v>
      </c>
      <c r="G321" t="s">
        <v>87</v>
      </c>
      <c r="H321" t="s">
        <v>81</v>
      </c>
    </row>
    <row r="322" spans="1:8" ht="14.25">
      <c r="A322" t="str">
        <f>"1"</f>
        <v>1</v>
      </c>
      <c r="B322" t="s">
        <v>16</v>
      </c>
      <c r="C322" t="s">
        <v>17</v>
      </c>
      <c r="D322" t="str">
        <f>".2504"</f>
        <v>.2504</v>
      </c>
      <c r="E322" t="str">
        <f>".2190"</f>
        <v>.2190</v>
      </c>
      <c r="F322" t="str">
        <f>".2196"</f>
        <v>.2196</v>
      </c>
      <c r="G322" t="str">
        <f>".2658"</f>
        <v>.2658</v>
      </c>
      <c r="H322" t="str">
        <f>".2387"</f>
        <v>.2387</v>
      </c>
    </row>
    <row r="323" spans="1:8" ht="14.25">
      <c r="A323" t="str">
        <f>"2"</f>
        <v>2</v>
      </c>
      <c r="B323" t="s">
        <v>18</v>
      </c>
      <c r="C323" t="s">
        <v>19</v>
      </c>
      <c r="D323" t="str">
        <f>".2194"</f>
        <v>.2194</v>
      </c>
      <c r="E323" t="str">
        <f>".2392"</f>
        <v>.2392</v>
      </c>
      <c r="F323" t="str">
        <f>".2348"</f>
        <v>.2348</v>
      </c>
      <c r="G323" t="str">
        <f>".2918"</f>
        <v>.2918</v>
      </c>
      <c r="H323" t="str">
        <f>".2463"</f>
        <v>.2463</v>
      </c>
    </row>
    <row r="324" spans="1:8" ht="14.25">
      <c r="A324" t="str">
        <f>"3"</f>
        <v>3</v>
      </c>
      <c r="B324" t="s">
        <v>14</v>
      </c>
      <c r="C324" t="s">
        <v>15</v>
      </c>
      <c r="D324" t="str">
        <f>".2558"</f>
        <v>.2558</v>
      </c>
      <c r="E324" t="str">
        <f>".2396"</f>
        <v>.2396</v>
      </c>
      <c r="F324" t="str">
        <f>".1978"</f>
        <v>.1978</v>
      </c>
      <c r="G324" t="str">
        <f>".3066"</f>
        <v>.3066</v>
      </c>
      <c r="H324" t="str">
        <f>".2500"</f>
        <v>.2500</v>
      </c>
    </row>
    <row r="325" spans="1:8" ht="14.25">
      <c r="A325" t="str">
        <f>"4"</f>
        <v>4</v>
      </c>
      <c r="B325" t="s">
        <v>22</v>
      </c>
      <c r="C325" t="s">
        <v>23</v>
      </c>
      <c r="D325" t="str">
        <f>".2766"</f>
        <v>.2766</v>
      </c>
      <c r="E325" t="str">
        <f>".1854"</f>
        <v>.1854</v>
      </c>
      <c r="F325" t="str">
        <f>".2636"</f>
        <v>.2636</v>
      </c>
      <c r="G325" t="str">
        <f>".3030"</f>
        <v>.3030</v>
      </c>
      <c r="H325" t="str">
        <f>".2571"</f>
        <v>.2571</v>
      </c>
    </row>
    <row r="326" spans="1:8" ht="14.25">
      <c r="A326" t="str">
        <f>"5"</f>
        <v>5</v>
      </c>
      <c r="B326" t="s">
        <v>57</v>
      </c>
      <c r="C326" t="s">
        <v>58</v>
      </c>
      <c r="D326" t="str">
        <f>".2530"</f>
        <v>.2530</v>
      </c>
      <c r="E326" t="str">
        <f>".2637"</f>
        <v>.2637</v>
      </c>
      <c r="F326" t="str">
        <f>".2470"</f>
        <v>.2470</v>
      </c>
      <c r="G326" t="str">
        <f>".2920"</f>
        <v>.2920</v>
      </c>
      <c r="H326" t="str">
        <f>".2639"</f>
        <v>.2639</v>
      </c>
    </row>
    <row r="327" spans="1:8" ht="14.25">
      <c r="A327" t="str">
        <f>"6"</f>
        <v>6</v>
      </c>
      <c r="B327" t="s">
        <v>20</v>
      </c>
      <c r="C327" t="s">
        <v>21</v>
      </c>
      <c r="D327" t="str">
        <f>".2106"</f>
        <v>.2106</v>
      </c>
      <c r="E327" t="str">
        <f>".3129"</f>
        <v>.3129</v>
      </c>
      <c r="F327" t="str">
        <f>".2404"</f>
        <v>.2404</v>
      </c>
      <c r="G327" t="str">
        <f>".3616"</f>
        <v>.3616</v>
      </c>
      <c r="H327" t="str">
        <f>".2814"</f>
        <v>.2814</v>
      </c>
    </row>
    <row r="328" spans="1:8" ht="14.25">
      <c r="A328" t="str">
        <f>"7"</f>
        <v>7</v>
      </c>
      <c r="B328" t="s">
        <v>59</v>
      </c>
      <c r="D328" t="str">
        <f>".2702"</f>
        <v>.2702</v>
      </c>
      <c r="E328" t="str">
        <f>".3068"</f>
        <v>.3068</v>
      </c>
      <c r="F328" t="str">
        <f>".2566"</f>
        <v>.2566</v>
      </c>
      <c r="G328" t="str">
        <f>".2948"</f>
        <v>.2948</v>
      </c>
      <c r="H328" t="str">
        <f>".2821"</f>
        <v>.2821</v>
      </c>
    </row>
    <row r="329" spans="1:8" ht="14.25">
      <c r="A329" t="str">
        <f>"8"</f>
        <v>8</v>
      </c>
      <c r="B329" t="s">
        <v>31</v>
      </c>
      <c r="D329" t="str">
        <f>".2824"</f>
        <v>.2824</v>
      </c>
      <c r="E329" t="str">
        <f>".3017"</f>
        <v>.3017</v>
      </c>
      <c r="F329" t="str">
        <f>".2234"</f>
        <v>.2234</v>
      </c>
      <c r="G329" t="str">
        <f>".3396"</f>
        <v>.3396</v>
      </c>
      <c r="H329" t="str">
        <f>".2868"</f>
        <v>.2868</v>
      </c>
    </row>
    <row r="330" spans="1:8" ht="14.25">
      <c r="A330" t="str">
        <f>"9"</f>
        <v>9</v>
      </c>
      <c r="B330" t="s">
        <v>26</v>
      </c>
      <c r="C330" t="s">
        <v>27</v>
      </c>
      <c r="D330" t="str">
        <f>".2786"</f>
        <v>.2786</v>
      </c>
      <c r="E330" t="str">
        <f>".2347"</f>
        <v>.2347</v>
      </c>
      <c r="F330" t="str">
        <f>".2758"</f>
        <v>.2758</v>
      </c>
      <c r="G330" t="str">
        <f>".3649"</f>
        <v>.3649</v>
      </c>
      <c r="H330" t="str">
        <f>".2885"</f>
        <v>.2885</v>
      </c>
    </row>
    <row r="331" spans="1:8" ht="14.25">
      <c r="A331" t="str">
        <f>"10"</f>
        <v>10</v>
      </c>
      <c r="B331" t="s">
        <v>30</v>
      </c>
      <c r="D331" t="str">
        <f>".2844"</f>
        <v>.2844</v>
      </c>
      <c r="E331" t="str">
        <f>".2544"</f>
        <v>.2544</v>
      </c>
      <c r="F331" t="str">
        <f>".2402"</f>
        <v>.2402</v>
      </c>
      <c r="G331" t="str">
        <f>".4226"</f>
        <v>.4226</v>
      </c>
      <c r="H331" t="str">
        <f>".3004"</f>
        <v>.3004</v>
      </c>
    </row>
    <row r="332" spans="1:8" ht="14.25">
      <c r="A332" t="str">
        <f>"11"</f>
        <v>11</v>
      </c>
      <c r="B332" t="s">
        <v>42</v>
      </c>
      <c r="C332" t="s">
        <v>43</v>
      </c>
      <c r="D332" t="str">
        <f>".2760"</f>
        <v>.2760</v>
      </c>
      <c r="E332" t="str">
        <f>".3512"</f>
        <v>.3512</v>
      </c>
      <c r="F332" t="str">
        <f>".2896"</f>
        <v>.2896</v>
      </c>
      <c r="G332" t="str">
        <f>".3756"</f>
        <v>.3756</v>
      </c>
      <c r="H332" t="str">
        <f>".3231"</f>
        <v>.3231</v>
      </c>
    </row>
    <row r="333" spans="1:8" ht="14.25">
      <c r="A333" t="str">
        <f>"12"</f>
        <v>12</v>
      </c>
      <c r="B333" t="s">
        <v>28</v>
      </c>
      <c r="C333" t="s">
        <v>29</v>
      </c>
      <c r="D333" t="str">
        <f>".3362"</f>
        <v>.3362</v>
      </c>
      <c r="E333" t="str">
        <f>".3416"</f>
        <v>.3416</v>
      </c>
      <c r="F333" t="str">
        <f>".2988"</f>
        <v>.2988</v>
      </c>
      <c r="G333" t="str">
        <f>".3388"</f>
        <v>.3388</v>
      </c>
      <c r="H333" t="str">
        <f>".3289"</f>
        <v>.3289</v>
      </c>
    </row>
    <row r="334" spans="1:8" ht="14.25">
      <c r="A334" t="str">
        <f>"13"</f>
        <v>13</v>
      </c>
      <c r="B334" t="s">
        <v>41</v>
      </c>
      <c r="D334" t="str">
        <f>".3776"</f>
        <v>.3776</v>
      </c>
      <c r="E334" t="str">
        <f>".3327"</f>
        <v>.3327</v>
      </c>
      <c r="F334" t="str">
        <f>".3122"</f>
        <v>.3122</v>
      </c>
      <c r="G334" t="str">
        <f>".3102"</f>
        <v>.3102</v>
      </c>
      <c r="H334" t="str">
        <f>".3332"</f>
        <v>.3332</v>
      </c>
    </row>
    <row r="335" spans="1:8" ht="14.25">
      <c r="A335" t="str">
        <f>"14"</f>
        <v>14</v>
      </c>
      <c r="B335" t="s">
        <v>37</v>
      </c>
      <c r="C335" t="s">
        <v>38</v>
      </c>
      <c r="D335" t="str">
        <f>".3274"</f>
        <v>.3274</v>
      </c>
      <c r="E335" t="str">
        <f>".2744"</f>
        <v>.2744</v>
      </c>
      <c r="F335" t="str">
        <f>".2862"</f>
        <v>.2862</v>
      </c>
      <c r="G335" t="str">
        <f>".4579"</f>
        <v>.4579</v>
      </c>
      <c r="H335" t="str">
        <f>".3365"</f>
        <v>.3365</v>
      </c>
    </row>
    <row r="336" spans="1:8" ht="14.25">
      <c r="A336" t="str">
        <f>"15"</f>
        <v>15</v>
      </c>
      <c r="B336" t="s">
        <v>24</v>
      </c>
      <c r="C336" t="s">
        <v>25</v>
      </c>
      <c r="D336" t="str">
        <f>".2844"</f>
        <v>.2844</v>
      </c>
      <c r="E336" t="str">
        <f>".2693"</f>
        <v>.2693</v>
      </c>
      <c r="F336" t="str">
        <f>".2682"</f>
        <v>.2682</v>
      </c>
      <c r="G336" t="str">
        <f>".5356"</f>
        <v>.5356</v>
      </c>
      <c r="H336" t="str">
        <f>".3394"</f>
        <v>.3394</v>
      </c>
    </row>
    <row r="337" spans="1:8" ht="14.25">
      <c r="A337" t="str">
        <f>"16"</f>
        <v>16</v>
      </c>
      <c r="B337" t="s">
        <v>44</v>
      </c>
      <c r="C337" t="s">
        <v>45</v>
      </c>
      <c r="D337" t="str">
        <f>".4098"</f>
        <v>.4098</v>
      </c>
      <c r="E337" t="str">
        <f>".2792"</f>
        <v>.2792</v>
      </c>
      <c r="F337" t="str">
        <f>".3010"</f>
        <v>.3010</v>
      </c>
      <c r="G337" t="str">
        <f>".4190"</f>
        <v>.4190</v>
      </c>
      <c r="H337" t="str">
        <f>".3522"</f>
        <v>.3522</v>
      </c>
    </row>
    <row r="338" spans="1:8" ht="14.25">
      <c r="A338" t="str">
        <f>"17"</f>
        <v>17</v>
      </c>
      <c r="B338" t="s">
        <v>53</v>
      </c>
      <c r="C338" t="s">
        <v>54</v>
      </c>
      <c r="D338" t="str">
        <f>".2870"</f>
        <v>.2870</v>
      </c>
      <c r="E338" t="str">
        <f>".2938"</f>
        <v>.2938</v>
      </c>
      <c r="F338" t="str">
        <f>".4470"</f>
        <v>.4470</v>
      </c>
      <c r="G338" t="str">
        <f>".3891"</f>
        <v>.3891</v>
      </c>
      <c r="H338" t="str">
        <f>".3542"</f>
        <v>.3542</v>
      </c>
    </row>
    <row r="339" spans="1:8" ht="14.25">
      <c r="A339" t="str">
        <f>"18"</f>
        <v>18</v>
      </c>
      <c r="B339" t="s">
        <v>62</v>
      </c>
      <c r="C339" t="s">
        <v>63</v>
      </c>
      <c r="D339" t="str">
        <f>".3170"</f>
        <v>.3170</v>
      </c>
      <c r="E339" t="str">
        <f>".3250"</f>
        <v>.3250</v>
      </c>
      <c r="F339" t="str">
        <f>".3732"</f>
        <v>.3732</v>
      </c>
      <c r="G339" t="str">
        <f>".4031"</f>
        <v>.4031</v>
      </c>
      <c r="H339" t="str">
        <f>".3546"</f>
        <v>.3546</v>
      </c>
    </row>
    <row r="340" spans="1:8" ht="14.25">
      <c r="A340" t="str">
        <f>"19"</f>
        <v>19</v>
      </c>
      <c r="B340" t="s">
        <v>32</v>
      </c>
      <c r="C340" t="s">
        <v>33</v>
      </c>
      <c r="D340" t="str">
        <f>".3762"</f>
        <v>.3762</v>
      </c>
      <c r="E340" t="str">
        <f>".2962"</f>
        <v>.2962</v>
      </c>
      <c r="F340" t="str">
        <f>".3344"</f>
        <v>.3344</v>
      </c>
      <c r="G340" t="str">
        <f>".4150"</f>
        <v>.4150</v>
      </c>
      <c r="H340" t="str">
        <f>".3554"</f>
        <v>.3554</v>
      </c>
    </row>
    <row r="341" spans="1:8" ht="14.25">
      <c r="A341" t="str">
        <f>"20"</f>
        <v>20</v>
      </c>
      <c r="B341" t="s">
        <v>36</v>
      </c>
      <c r="D341" t="str">
        <f>".3318"</f>
        <v>.3318</v>
      </c>
      <c r="E341" t="str">
        <f>".3675"</f>
        <v>.3675</v>
      </c>
      <c r="F341" t="str">
        <f>".3542"</f>
        <v>.3542</v>
      </c>
      <c r="G341" t="str">
        <f>".4549"</f>
        <v>.4549</v>
      </c>
      <c r="H341" t="str">
        <f>".3771"</f>
        <v>.3771</v>
      </c>
    </row>
    <row r="342" spans="1:8" ht="14.25">
      <c r="A342" t="str">
        <f>"21"</f>
        <v>21</v>
      </c>
      <c r="B342" t="s">
        <v>52</v>
      </c>
      <c r="D342" t="str">
        <f>".3186"</f>
        <v>.3186</v>
      </c>
      <c r="E342" t="str">
        <f>".4091"</f>
        <v>.4091</v>
      </c>
      <c r="F342" t="str">
        <f>".3496"</f>
        <v>.3496</v>
      </c>
      <c r="G342" t="str">
        <f>".4607"</f>
        <v>.4607</v>
      </c>
      <c r="H342" t="str">
        <f>".3845"</f>
        <v>.3845</v>
      </c>
    </row>
    <row r="343" spans="1:8" ht="14.25">
      <c r="A343" t="str">
        <f>"22"</f>
        <v>22</v>
      </c>
      <c r="B343" t="s">
        <v>48</v>
      </c>
      <c r="C343" t="s">
        <v>49</v>
      </c>
      <c r="D343" t="str">
        <f>".5334"</f>
        <v>.5334</v>
      </c>
      <c r="E343" t="str">
        <f>".3311"</f>
        <v>.3311</v>
      </c>
      <c r="F343" t="str">
        <f>".2926"</f>
        <v>.2926</v>
      </c>
      <c r="G343" t="str">
        <f>".3923"</f>
        <v>.3923</v>
      </c>
      <c r="H343" t="str">
        <f>".3874"</f>
        <v>.3874</v>
      </c>
    </row>
    <row r="344" spans="1:8" ht="14.25">
      <c r="A344" t="str">
        <f>"23"</f>
        <v>23</v>
      </c>
      <c r="B344" t="s">
        <v>34</v>
      </c>
      <c r="C344" t="s">
        <v>35</v>
      </c>
      <c r="D344" t="str">
        <f>".3320"</f>
        <v>.3320</v>
      </c>
      <c r="E344" t="str">
        <f>".3548"</f>
        <v>.3548</v>
      </c>
      <c r="F344" t="str">
        <f>".4402"</f>
        <v>.4402</v>
      </c>
      <c r="G344" t="str">
        <f>".4815"</f>
        <v>.4815</v>
      </c>
      <c r="H344" t="str">
        <f>".4021"</f>
        <v>.4021</v>
      </c>
    </row>
    <row r="345" spans="1:8" ht="14.25">
      <c r="A345" t="str">
        <f>"24"</f>
        <v>24</v>
      </c>
      <c r="B345" t="s">
        <v>46</v>
      </c>
      <c r="C345" t="s">
        <v>47</v>
      </c>
      <c r="D345" t="str">
        <f>".4336"</f>
        <v>.4336</v>
      </c>
      <c r="E345" t="str">
        <f>".3454"</f>
        <v>.3454</v>
      </c>
      <c r="F345" t="str">
        <f>".3318"</f>
        <v>.3318</v>
      </c>
      <c r="G345" t="str">
        <f>".5260"</f>
        <v>.5260</v>
      </c>
      <c r="H345" t="str">
        <f>".4092"</f>
        <v>.4092</v>
      </c>
    </row>
    <row r="346" spans="1:8" ht="14.25">
      <c r="A346" t="str">
        <f>"25"</f>
        <v>25</v>
      </c>
      <c r="B346" t="s">
        <v>39</v>
      </c>
      <c r="C346" t="s">
        <v>40</v>
      </c>
      <c r="D346" t="str">
        <f>".4406"</f>
        <v>.4406</v>
      </c>
      <c r="E346" t="str">
        <f>".5244"</f>
        <v>.5244</v>
      </c>
      <c r="F346" t="str">
        <f>".3284"</f>
        <v>.3284</v>
      </c>
      <c r="G346" t="str">
        <f>".3765"</f>
        <v>.3765</v>
      </c>
      <c r="H346" t="str">
        <f>".4175"</f>
        <v>.4175</v>
      </c>
    </row>
    <row r="347" spans="1:8" ht="14.25">
      <c r="A347" t="str">
        <f>"26"</f>
        <v>26</v>
      </c>
      <c r="B347" t="s">
        <v>50</v>
      </c>
      <c r="C347" t="s">
        <v>51</v>
      </c>
      <c r="D347" t="str">
        <f>".3740"</f>
        <v>.3740</v>
      </c>
      <c r="E347" t="str">
        <f>".4093"</f>
        <v>.4093</v>
      </c>
      <c r="F347" t="str">
        <f>".3748"</f>
        <v>.3748</v>
      </c>
      <c r="G347" t="str">
        <f>".6617"</f>
        <v>.6617</v>
      </c>
      <c r="H347" t="str">
        <f>".4550"</f>
        <v>.4550</v>
      </c>
    </row>
    <row r="349" ht="14.25">
      <c r="A349" t="s">
        <v>92</v>
      </c>
    </row>
    <row r="350" spans="1:10" ht="14.25">
      <c r="A350" t="s">
        <v>4</v>
      </c>
      <c r="B350" t="s">
        <v>5</v>
      </c>
      <c r="C350" t="s">
        <v>78</v>
      </c>
      <c r="D350" t="s">
        <v>89</v>
      </c>
      <c r="E350" t="s">
        <v>90</v>
      </c>
      <c r="F350" t="s">
        <v>86</v>
      </c>
      <c r="G350" t="s">
        <v>87</v>
      </c>
      <c r="H350" t="s">
        <v>83</v>
      </c>
      <c r="I350" t="s">
        <v>84</v>
      </c>
      <c r="J350" t="s">
        <v>81</v>
      </c>
    </row>
    <row r="351" spans="1:10" ht="14.25">
      <c r="A351" t="str">
        <f>"1"</f>
        <v>1</v>
      </c>
      <c r="B351" t="s">
        <v>14</v>
      </c>
      <c r="C351" t="s">
        <v>15</v>
      </c>
      <c r="D351" t="str">
        <f>".2558"</f>
        <v>.2558</v>
      </c>
      <c r="E351" t="str">
        <f>".2396"</f>
        <v>.2396</v>
      </c>
      <c r="F351" t="str">
        <f>".1978"</f>
        <v>.1978</v>
      </c>
      <c r="G351" t="str">
        <f>".3066"</f>
        <v>.3066</v>
      </c>
      <c r="H351" t="str">
        <f>".2946"</f>
        <v>.2946</v>
      </c>
      <c r="I351" t="str">
        <f>".2309"</f>
        <v>.2309</v>
      </c>
      <c r="J351" t="str">
        <f>".2542"</f>
        <v>.2542</v>
      </c>
    </row>
    <row r="352" spans="1:10" ht="14.25">
      <c r="A352" t="str">
        <f>"2"</f>
        <v>2</v>
      </c>
      <c r="B352" t="s">
        <v>16</v>
      </c>
      <c r="C352" t="s">
        <v>17</v>
      </c>
      <c r="D352" t="str">
        <f>".2504"</f>
        <v>.2504</v>
      </c>
      <c r="E352" t="str">
        <f>".2190"</f>
        <v>.2190</v>
      </c>
      <c r="F352" t="str">
        <f>".2196"</f>
        <v>.2196</v>
      </c>
      <c r="G352" t="str">
        <f>".2658"</f>
        <v>.2658</v>
      </c>
      <c r="H352" t="str">
        <f>".3188"</f>
        <v>.3188</v>
      </c>
      <c r="I352" t="str">
        <f>".2609"</f>
        <v>.2609</v>
      </c>
      <c r="J352" t="str">
        <f>".2558"</f>
        <v>.2558</v>
      </c>
    </row>
    <row r="353" spans="1:10" ht="14.25">
      <c r="A353" t="str">
        <f>"3"</f>
        <v>3</v>
      </c>
      <c r="B353" t="s">
        <v>22</v>
      </c>
      <c r="C353" t="s">
        <v>23</v>
      </c>
      <c r="D353" t="str">
        <f>".2766"</f>
        <v>.2766</v>
      </c>
      <c r="E353" t="str">
        <f>".1854"</f>
        <v>.1854</v>
      </c>
      <c r="F353" t="str">
        <f>".2636"</f>
        <v>.2636</v>
      </c>
      <c r="G353" t="str">
        <f>".3030"</f>
        <v>.3030</v>
      </c>
      <c r="H353" t="str">
        <f>".2820"</f>
        <v>.2820</v>
      </c>
      <c r="I353" t="str">
        <f>".2691"</f>
        <v>.2691</v>
      </c>
      <c r="J353" t="str">
        <f>".2633"</f>
        <v>.2633</v>
      </c>
    </row>
    <row r="354" spans="1:10" ht="14.25">
      <c r="A354" t="str">
        <f>"4"</f>
        <v>4</v>
      </c>
      <c r="B354" t="s">
        <v>18</v>
      </c>
      <c r="C354" t="s">
        <v>19</v>
      </c>
      <c r="D354" t="str">
        <f>".2194"</f>
        <v>.2194</v>
      </c>
      <c r="E354" t="str">
        <f>".2392"</f>
        <v>.2392</v>
      </c>
      <c r="F354" t="str">
        <f>".2348"</f>
        <v>.2348</v>
      </c>
      <c r="G354" t="str">
        <f>".2918"</f>
        <v>.2918</v>
      </c>
      <c r="H354" t="str">
        <f>".3360"</f>
        <v>.3360</v>
      </c>
      <c r="I354" t="str">
        <f>".2622"</f>
        <v>.2622</v>
      </c>
      <c r="J354" t="str">
        <f>".2639"</f>
        <v>.2639</v>
      </c>
    </row>
    <row r="355" spans="1:10" ht="14.25">
      <c r="A355" t="str">
        <f>"5"</f>
        <v>5</v>
      </c>
      <c r="B355" t="s">
        <v>26</v>
      </c>
      <c r="C355" t="s">
        <v>27</v>
      </c>
      <c r="D355" t="str">
        <f>".2786"</f>
        <v>.2786</v>
      </c>
      <c r="E355" t="str">
        <f>".2347"</f>
        <v>.2347</v>
      </c>
      <c r="F355" t="str">
        <f>".2758"</f>
        <v>.2758</v>
      </c>
      <c r="G355" t="str">
        <f>".3649"</f>
        <v>.3649</v>
      </c>
      <c r="H355" t="str">
        <f>".3570"</f>
        <v>.3570</v>
      </c>
      <c r="I355" t="str">
        <f>".2802"</f>
        <v>.2802</v>
      </c>
      <c r="J355" t="str">
        <f>".2985"</f>
        <v>.2985</v>
      </c>
    </row>
    <row r="356" spans="1:10" ht="14.25">
      <c r="A356" t="str">
        <f>"6"</f>
        <v>6</v>
      </c>
      <c r="B356" t="s">
        <v>30</v>
      </c>
      <c r="D356" t="str">
        <f>".2844"</f>
        <v>.2844</v>
      </c>
      <c r="E356" t="str">
        <f>".2544"</f>
        <v>.2544</v>
      </c>
      <c r="F356" t="str">
        <f>".2402"</f>
        <v>.2402</v>
      </c>
      <c r="G356" t="str">
        <f>".4226"</f>
        <v>.4226</v>
      </c>
      <c r="H356" t="str">
        <f>".3012"</f>
        <v>.3012</v>
      </c>
      <c r="I356" t="str">
        <f>".2977"</f>
        <v>.2977</v>
      </c>
      <c r="J356" t="str">
        <f>".3001"</f>
        <v>.3001</v>
      </c>
    </row>
    <row r="357" spans="1:10" ht="14.25">
      <c r="A357" t="str">
        <f>"7"</f>
        <v>7</v>
      </c>
      <c r="B357" t="s">
        <v>20</v>
      </c>
      <c r="C357" t="s">
        <v>21</v>
      </c>
      <c r="D357" t="str">
        <f>".2106"</f>
        <v>.2106</v>
      </c>
      <c r="E357" t="str">
        <f>".3129"</f>
        <v>.3129</v>
      </c>
      <c r="F357" t="str">
        <f>".2404"</f>
        <v>.2404</v>
      </c>
      <c r="G357" t="str">
        <f>".3616"</f>
        <v>.3616</v>
      </c>
      <c r="H357" t="str">
        <f>".4098"</f>
        <v>.4098</v>
      </c>
      <c r="I357" t="str">
        <f>".2677"</f>
        <v>.2677</v>
      </c>
      <c r="J357" t="str">
        <f>".3005"</f>
        <v>.3005</v>
      </c>
    </row>
    <row r="358" spans="1:10" ht="14.25">
      <c r="A358" t="str">
        <f>"8"</f>
        <v>8</v>
      </c>
      <c r="B358" t="s">
        <v>31</v>
      </c>
      <c r="D358" t="str">
        <f>".2824"</f>
        <v>.2824</v>
      </c>
      <c r="E358" t="str">
        <f>".3017"</f>
        <v>.3017</v>
      </c>
      <c r="F358" t="str">
        <f>".2234"</f>
        <v>.2234</v>
      </c>
      <c r="G358" t="str">
        <f>".3396"</f>
        <v>.3396</v>
      </c>
      <c r="H358" t="str">
        <f>".4482"</f>
        <v>.4482</v>
      </c>
      <c r="I358" t="str">
        <f>".3171"</f>
        <v>.3171</v>
      </c>
      <c r="J358" t="str">
        <f>".3187"</f>
        <v>.3187</v>
      </c>
    </row>
    <row r="359" spans="1:10" ht="14.25">
      <c r="A359" t="str">
        <f>"9"</f>
        <v>9</v>
      </c>
      <c r="B359" t="s">
        <v>28</v>
      </c>
      <c r="C359" t="s">
        <v>29</v>
      </c>
      <c r="D359" t="str">
        <f>".3362"</f>
        <v>.3362</v>
      </c>
      <c r="E359" t="str">
        <f>".3416"</f>
        <v>.3416</v>
      </c>
      <c r="F359" t="str">
        <f>".2988"</f>
        <v>.2988</v>
      </c>
      <c r="G359" t="str">
        <f>".3388"</f>
        <v>.3388</v>
      </c>
      <c r="H359" t="str">
        <f>".3264"</f>
        <v>.3264</v>
      </c>
      <c r="I359" t="str">
        <f>".2841"</f>
        <v>.2841</v>
      </c>
      <c r="J359" t="str">
        <f>".3210"</f>
        <v>.3210</v>
      </c>
    </row>
    <row r="360" spans="1:10" ht="14.25">
      <c r="A360" t="str">
        <f>"10"</f>
        <v>10</v>
      </c>
      <c r="B360" t="s">
        <v>24</v>
      </c>
      <c r="C360" t="s">
        <v>25</v>
      </c>
      <c r="D360" t="str">
        <f>".2844"</f>
        <v>.2844</v>
      </c>
      <c r="E360" t="str">
        <f>".2693"</f>
        <v>.2693</v>
      </c>
      <c r="F360" t="str">
        <f>".2682"</f>
        <v>.2682</v>
      </c>
      <c r="G360" t="str">
        <f>".5356"</f>
        <v>.5356</v>
      </c>
      <c r="H360" t="str">
        <f>".3310"</f>
        <v>.3310</v>
      </c>
      <c r="I360" t="str">
        <f>".2755"</f>
        <v>.2755</v>
      </c>
      <c r="J360" t="str">
        <f>".3273"</f>
        <v>.3273</v>
      </c>
    </row>
    <row r="361" spans="1:10" ht="14.25">
      <c r="A361" t="str">
        <f>"11"</f>
        <v>11</v>
      </c>
      <c r="B361" t="s">
        <v>42</v>
      </c>
      <c r="C361" t="s">
        <v>43</v>
      </c>
      <c r="D361" t="str">
        <f>".2760"</f>
        <v>.2760</v>
      </c>
      <c r="E361" t="str">
        <f>".3512"</f>
        <v>.3512</v>
      </c>
      <c r="F361" t="str">
        <f>".2896"</f>
        <v>.2896</v>
      </c>
      <c r="G361" t="str">
        <f>".3756"</f>
        <v>.3756</v>
      </c>
      <c r="H361" t="str">
        <f>".3440"</f>
        <v>.3440</v>
      </c>
      <c r="I361" t="str">
        <f>".3827"</f>
        <v>.3827</v>
      </c>
      <c r="J361" t="str">
        <f>".3365"</f>
        <v>.3365</v>
      </c>
    </row>
    <row r="362" spans="1:10" ht="14.25">
      <c r="A362" t="str">
        <f>"12"</f>
        <v>12</v>
      </c>
      <c r="B362" t="s">
        <v>37</v>
      </c>
      <c r="C362" t="s">
        <v>38</v>
      </c>
      <c r="D362" t="str">
        <f>".3274"</f>
        <v>.3274</v>
      </c>
      <c r="E362" t="str">
        <f>".2744"</f>
        <v>.2744</v>
      </c>
      <c r="F362" t="str">
        <f>".2862"</f>
        <v>.2862</v>
      </c>
      <c r="G362" t="str">
        <f>".4579"</f>
        <v>.4579</v>
      </c>
      <c r="H362" t="str">
        <f>".3470"</f>
        <v>.3470</v>
      </c>
      <c r="I362" t="str">
        <f>".3606"</f>
        <v>.3606</v>
      </c>
      <c r="J362" t="str">
        <f>".3422"</f>
        <v>.3422</v>
      </c>
    </row>
    <row r="363" spans="1:10" ht="14.25">
      <c r="A363" t="str">
        <f>"13"</f>
        <v>13</v>
      </c>
      <c r="B363" t="s">
        <v>36</v>
      </c>
      <c r="D363" t="str">
        <f>".3318"</f>
        <v>.3318</v>
      </c>
      <c r="E363" t="str">
        <f>".3675"</f>
        <v>.3675</v>
      </c>
      <c r="F363" t="str">
        <f>".3542"</f>
        <v>.3542</v>
      </c>
      <c r="G363" t="str">
        <f>".4549"</f>
        <v>.4549</v>
      </c>
      <c r="H363" t="str">
        <f>".2402"</f>
        <v>.2402</v>
      </c>
      <c r="I363" t="str">
        <f>".3584"</f>
        <v>.3584</v>
      </c>
      <c r="J363" t="str">
        <f>".3512"</f>
        <v>.3512</v>
      </c>
    </row>
    <row r="364" spans="1:10" ht="14.25">
      <c r="A364" t="str">
        <f>"14"</f>
        <v>14</v>
      </c>
      <c r="B364" t="s">
        <v>41</v>
      </c>
      <c r="D364" t="str">
        <f>".3776"</f>
        <v>.3776</v>
      </c>
      <c r="E364" t="str">
        <f>".3327"</f>
        <v>.3327</v>
      </c>
      <c r="F364" t="str">
        <f>".3122"</f>
        <v>.3122</v>
      </c>
      <c r="G364" t="str">
        <f>".3102"</f>
        <v>.3102</v>
      </c>
      <c r="H364" t="str">
        <f>".4218"</f>
        <v>.4218</v>
      </c>
      <c r="I364" t="str">
        <f>".3681"</f>
        <v>.3681</v>
      </c>
      <c r="J364" t="str">
        <f>".3538"</f>
        <v>.3538</v>
      </c>
    </row>
    <row r="365" spans="1:10" ht="14.25">
      <c r="A365" t="str">
        <f>"15"</f>
        <v>15</v>
      </c>
      <c r="B365" t="s">
        <v>32</v>
      </c>
      <c r="C365" t="s">
        <v>33</v>
      </c>
      <c r="D365" t="str">
        <f>".3762"</f>
        <v>.3762</v>
      </c>
      <c r="E365" t="str">
        <f>".2962"</f>
        <v>.2962</v>
      </c>
      <c r="F365" t="str">
        <f>".3344"</f>
        <v>.3344</v>
      </c>
      <c r="G365" t="str">
        <f>".4150"</f>
        <v>.4150</v>
      </c>
      <c r="H365" t="str">
        <f>".4396"</f>
        <v>.4396</v>
      </c>
      <c r="I365" t="str">
        <f>".3426"</f>
        <v>.3426</v>
      </c>
      <c r="J365" t="str">
        <f>".3673"</f>
        <v>.3673</v>
      </c>
    </row>
    <row r="366" spans="1:10" ht="14.25">
      <c r="A366" t="str">
        <f>"16"</f>
        <v>16</v>
      </c>
      <c r="B366" t="s">
        <v>34</v>
      </c>
      <c r="C366" t="s">
        <v>35</v>
      </c>
      <c r="D366" t="str">
        <f>".3320"</f>
        <v>.3320</v>
      </c>
      <c r="E366" t="str">
        <f>".3548"</f>
        <v>.3548</v>
      </c>
      <c r="F366" t="str">
        <f>".4402"</f>
        <v>.4402</v>
      </c>
      <c r="G366" t="str">
        <f>".4815"</f>
        <v>.4815</v>
      </c>
      <c r="H366" t="str">
        <f>".3758"</f>
        <v>.3758</v>
      </c>
      <c r="I366" t="str">
        <f>".3511"</f>
        <v>.3511</v>
      </c>
      <c r="J366" t="str">
        <f>".3892"</f>
        <v>.3892</v>
      </c>
    </row>
    <row r="367" spans="1:10" ht="14.25">
      <c r="A367" t="str">
        <f>"17"</f>
        <v>17</v>
      </c>
      <c r="B367" t="s">
        <v>44</v>
      </c>
      <c r="C367" t="s">
        <v>45</v>
      </c>
      <c r="D367" t="str">
        <f>".4098"</f>
        <v>.4098</v>
      </c>
      <c r="E367" t="str">
        <f>".2792"</f>
        <v>.2792</v>
      </c>
      <c r="F367" t="str">
        <f>".3010"</f>
        <v>.3010</v>
      </c>
      <c r="G367" t="str">
        <f>".4190"</f>
        <v>.4190</v>
      </c>
      <c r="H367" t="str">
        <f>".5120"</f>
        <v>.5120</v>
      </c>
      <c r="I367" t="str">
        <f>".4369"</f>
        <v>.4369</v>
      </c>
      <c r="J367" t="str">
        <f>".3930"</f>
        <v>.3930</v>
      </c>
    </row>
    <row r="368" spans="1:10" ht="14.25">
      <c r="A368" t="str">
        <f>"18"</f>
        <v>18</v>
      </c>
      <c r="B368" t="s">
        <v>39</v>
      </c>
      <c r="C368" t="s">
        <v>40</v>
      </c>
      <c r="D368" t="str">
        <f>".4406"</f>
        <v>.4406</v>
      </c>
      <c r="E368" t="str">
        <f>".5244"</f>
        <v>.5244</v>
      </c>
      <c r="F368" t="str">
        <f>".3284"</f>
        <v>.3284</v>
      </c>
      <c r="G368" t="str">
        <f>".3765"</f>
        <v>.3765</v>
      </c>
      <c r="H368" t="str">
        <f>".3812"</f>
        <v>.3812</v>
      </c>
      <c r="I368" t="str">
        <f>".3620"</f>
        <v>.3620</v>
      </c>
      <c r="J368" t="str">
        <f>".4022"</f>
        <v>.4022</v>
      </c>
    </row>
    <row r="369" spans="1:10" ht="14.25">
      <c r="A369" t="str">
        <f>"19"</f>
        <v>19</v>
      </c>
      <c r="B369" t="s">
        <v>48</v>
      </c>
      <c r="C369" t="s">
        <v>49</v>
      </c>
      <c r="D369" t="str">
        <f>".5334"</f>
        <v>.5334</v>
      </c>
      <c r="E369" t="str">
        <f>".3311"</f>
        <v>.3311</v>
      </c>
      <c r="F369" t="str">
        <f>".2926"</f>
        <v>.2926</v>
      </c>
      <c r="G369" t="str">
        <f>".3923"</f>
        <v>.3923</v>
      </c>
      <c r="H369" t="str">
        <f>".4168"</f>
        <v>.4168</v>
      </c>
      <c r="I369" t="str">
        <f>".4874"</f>
        <v>.4874</v>
      </c>
      <c r="J369" t="str">
        <f>".4089"</f>
        <v>.4089</v>
      </c>
    </row>
    <row r="370" spans="1:10" ht="14.25">
      <c r="A370" t="str">
        <f>"20"</f>
        <v>20</v>
      </c>
      <c r="B370" t="s">
        <v>52</v>
      </c>
      <c r="D370" t="str">
        <f>".3186"</f>
        <v>.3186</v>
      </c>
      <c r="E370" t="str">
        <f>".4091"</f>
        <v>.4091</v>
      </c>
      <c r="F370" t="str">
        <f>".3496"</f>
        <v>.3496</v>
      </c>
      <c r="G370" t="str">
        <f>".4607"</f>
        <v>.4607</v>
      </c>
      <c r="H370" t="str">
        <f>".3456"</f>
        <v>.3456</v>
      </c>
      <c r="I370" t="str">
        <f>".6170"</f>
        <v>.6170</v>
      </c>
      <c r="J370" t="str">
        <f>".4168"</f>
        <v>.4168</v>
      </c>
    </row>
    <row r="371" spans="1:10" ht="14.25">
      <c r="A371" t="str">
        <f>"21"</f>
        <v>21</v>
      </c>
      <c r="B371" t="s">
        <v>46</v>
      </c>
      <c r="C371" t="s">
        <v>47</v>
      </c>
      <c r="D371" t="str">
        <f>".4336"</f>
        <v>.4336</v>
      </c>
      <c r="E371" t="str">
        <f>".3454"</f>
        <v>.3454</v>
      </c>
      <c r="F371" t="str">
        <f>".3318"</f>
        <v>.3318</v>
      </c>
      <c r="G371" t="str">
        <f>".5260"</f>
        <v>.5260</v>
      </c>
      <c r="H371" t="str">
        <f>".3980"</f>
        <v>.3980</v>
      </c>
      <c r="I371" t="str">
        <f>".4803"</f>
        <v>.4803</v>
      </c>
      <c r="J371" t="str">
        <f>".4192"</f>
        <v>.4192</v>
      </c>
    </row>
    <row r="372" spans="1:10" ht="14.25">
      <c r="A372" t="str">
        <f>"22"</f>
        <v>22</v>
      </c>
      <c r="B372" t="s">
        <v>50</v>
      </c>
      <c r="C372" t="s">
        <v>51</v>
      </c>
      <c r="D372" t="str">
        <f>".3740"</f>
        <v>.3740</v>
      </c>
      <c r="E372" t="str">
        <f>".4093"</f>
        <v>.4093</v>
      </c>
      <c r="F372" t="str">
        <f>".3748"</f>
        <v>.3748</v>
      </c>
      <c r="G372" t="str">
        <f>".6617"</f>
        <v>.6617</v>
      </c>
      <c r="H372" t="str">
        <f>".4704"</f>
        <v>.4704</v>
      </c>
      <c r="I372" t="str">
        <f>".5652"</f>
        <v>.5652</v>
      </c>
      <c r="J372" t="str">
        <f>".4759"</f>
        <v>.4759</v>
      </c>
    </row>
    <row r="373" spans="1:10" ht="14.25">
      <c r="A373" t="str">
        <f>"23"</f>
        <v>23</v>
      </c>
      <c r="B373" t="s">
        <v>53</v>
      </c>
      <c r="C373" t="s">
        <v>54</v>
      </c>
      <c r="D373" t="str">
        <f>".2870"</f>
        <v>.2870</v>
      </c>
      <c r="E373" t="str">
        <f>".2938"</f>
        <v>.2938</v>
      </c>
      <c r="F373" t="str">
        <f>".4470"</f>
        <v>.4470</v>
      </c>
      <c r="G373" t="str">
        <f>".3891"</f>
        <v>.3891</v>
      </c>
      <c r="H373" t="str">
        <f>".4636"</f>
        <v>.4636</v>
      </c>
      <c r="I373" t="str">
        <f>"1.0951"</f>
        <v>1.0951</v>
      </c>
      <c r="J373" t="str">
        <f>".4959"</f>
        <v>.4959</v>
      </c>
    </row>
    <row r="375" ht="14.25">
      <c r="A375" t="s">
        <v>93</v>
      </c>
    </row>
    <row r="376" spans="1:12" ht="14.25">
      <c r="A376" t="s">
        <v>4</v>
      </c>
      <c r="B376" t="s">
        <v>5</v>
      </c>
      <c r="C376" t="s">
        <v>78</v>
      </c>
      <c r="D376" t="s">
        <v>89</v>
      </c>
      <c r="E376" t="s">
        <v>90</v>
      </c>
      <c r="F376" t="s">
        <v>86</v>
      </c>
      <c r="G376" t="s">
        <v>87</v>
      </c>
      <c r="H376" t="s">
        <v>83</v>
      </c>
      <c r="I376" t="s">
        <v>84</v>
      </c>
      <c r="J376" t="s">
        <v>79</v>
      </c>
      <c r="K376" t="s">
        <v>80</v>
      </c>
      <c r="L376" t="s">
        <v>81</v>
      </c>
    </row>
    <row r="377" spans="1:12" ht="14.25">
      <c r="A377" t="str">
        <f>"1"</f>
        <v>1</v>
      </c>
      <c r="B377" t="s">
        <v>16</v>
      </c>
      <c r="C377" t="s">
        <v>17</v>
      </c>
      <c r="D377" t="str">
        <f>".2504"</f>
        <v>.2504</v>
      </c>
      <c r="E377" t="str">
        <f>".2190"</f>
        <v>.2190</v>
      </c>
      <c r="F377" t="str">
        <f>".2196"</f>
        <v>.2196</v>
      </c>
      <c r="G377" t="str">
        <f>".2658"</f>
        <v>.2658</v>
      </c>
      <c r="H377" t="str">
        <f>".3188"</f>
        <v>.3188</v>
      </c>
      <c r="I377" t="str">
        <f>".2609"</f>
        <v>.2609</v>
      </c>
      <c r="J377" t="str">
        <f>".2498"</f>
        <v>.2498</v>
      </c>
      <c r="K377" t="str">
        <f>".2104"</f>
        <v>.2104</v>
      </c>
      <c r="L377" t="str">
        <f>".2493"</f>
        <v>.2493</v>
      </c>
    </row>
    <row r="378" spans="1:12" ht="14.25">
      <c r="A378" t="str">
        <f>"2"</f>
        <v>2</v>
      </c>
      <c r="B378" t="s">
        <v>14</v>
      </c>
      <c r="C378" t="s">
        <v>15</v>
      </c>
      <c r="D378" t="str">
        <f>".2558"</f>
        <v>.2558</v>
      </c>
      <c r="E378" t="str">
        <f>".2396"</f>
        <v>.2396</v>
      </c>
      <c r="F378" t="str">
        <f>".1978"</f>
        <v>.1978</v>
      </c>
      <c r="G378" t="str">
        <f>".3066"</f>
        <v>.3066</v>
      </c>
      <c r="H378" t="str">
        <f>".2946"</f>
        <v>.2946</v>
      </c>
      <c r="I378" t="str">
        <f>".2309"</f>
        <v>.2309</v>
      </c>
      <c r="J378" t="str">
        <f>".2630"</f>
        <v>.2630</v>
      </c>
      <c r="K378" t="str">
        <f>".2571"</f>
        <v>.2571</v>
      </c>
      <c r="L378" t="str">
        <f>".2557"</f>
        <v>.2557</v>
      </c>
    </row>
    <row r="379" spans="1:12" ht="14.25">
      <c r="A379" t="str">
        <f>"3"</f>
        <v>3</v>
      </c>
      <c r="B379" t="s">
        <v>18</v>
      </c>
      <c r="C379" t="s">
        <v>19</v>
      </c>
      <c r="D379" t="str">
        <f>".2194"</f>
        <v>.2194</v>
      </c>
      <c r="E379" t="str">
        <f>".2392"</f>
        <v>.2392</v>
      </c>
      <c r="F379" t="str">
        <f>".2348"</f>
        <v>.2348</v>
      </c>
      <c r="G379" t="str">
        <f>".2918"</f>
        <v>.2918</v>
      </c>
      <c r="H379" t="str">
        <f>".3360"</f>
        <v>.3360</v>
      </c>
      <c r="I379" t="str">
        <f>".2622"</f>
        <v>.2622</v>
      </c>
      <c r="J379" t="str">
        <f>".2276"</f>
        <v>.2276</v>
      </c>
      <c r="K379" t="str">
        <f>".2552"</f>
        <v>.2552</v>
      </c>
      <c r="L379" t="str">
        <f>".2583"</f>
        <v>.2583</v>
      </c>
    </row>
    <row r="380" spans="1:12" ht="14.25">
      <c r="A380" t="str">
        <f>"4"</f>
        <v>4</v>
      </c>
      <c r="B380" t="s">
        <v>22</v>
      </c>
      <c r="C380" t="s">
        <v>23</v>
      </c>
      <c r="D380" t="str">
        <f>".2766"</f>
        <v>.2766</v>
      </c>
      <c r="E380" t="str">
        <f>".1854"</f>
        <v>.1854</v>
      </c>
      <c r="F380" t="str">
        <f>".2636"</f>
        <v>.2636</v>
      </c>
      <c r="G380" t="str">
        <f>".3030"</f>
        <v>.3030</v>
      </c>
      <c r="H380" t="str">
        <f>".2820"</f>
        <v>.2820</v>
      </c>
      <c r="I380" t="str">
        <f>".2691"</f>
        <v>.2691</v>
      </c>
      <c r="J380" t="str">
        <f>".2766"</f>
        <v>.2766</v>
      </c>
      <c r="K380" t="str">
        <f>".2570"</f>
        <v>.2570</v>
      </c>
      <c r="L380" t="str">
        <f>".2642"</f>
        <v>.2642</v>
      </c>
    </row>
    <row r="381" spans="1:12" ht="14.25">
      <c r="A381" t="str">
        <f>"5"</f>
        <v>5</v>
      </c>
      <c r="B381" t="s">
        <v>20</v>
      </c>
      <c r="C381" t="s">
        <v>21</v>
      </c>
      <c r="D381" t="str">
        <f>".2106"</f>
        <v>.2106</v>
      </c>
      <c r="E381" t="str">
        <f>".3129"</f>
        <v>.3129</v>
      </c>
      <c r="F381" t="str">
        <f>".2404"</f>
        <v>.2404</v>
      </c>
      <c r="G381" t="str">
        <f>".3616"</f>
        <v>.3616</v>
      </c>
      <c r="H381" t="str">
        <f>".4098"</f>
        <v>.4098</v>
      </c>
      <c r="I381" t="str">
        <f>".2677"</f>
        <v>.2677</v>
      </c>
      <c r="J381" t="str">
        <f>".2982"</f>
        <v>.2982</v>
      </c>
      <c r="K381" t="str">
        <f>".2498"</f>
        <v>.2498</v>
      </c>
      <c r="L381" t="str">
        <f>".2939"</f>
        <v>.2939</v>
      </c>
    </row>
    <row r="382" spans="1:12" ht="14.25">
      <c r="A382" t="str">
        <f>"6"</f>
        <v>6</v>
      </c>
      <c r="B382" t="s">
        <v>30</v>
      </c>
      <c r="D382" t="str">
        <f>".2844"</f>
        <v>.2844</v>
      </c>
      <c r="E382" t="str">
        <f>".2544"</f>
        <v>.2544</v>
      </c>
      <c r="F382" t="str">
        <f>".2402"</f>
        <v>.2402</v>
      </c>
      <c r="G382" t="str">
        <f>".4226"</f>
        <v>.4226</v>
      </c>
      <c r="H382" t="str">
        <f>".3012"</f>
        <v>.3012</v>
      </c>
      <c r="I382" t="str">
        <f>".2977"</f>
        <v>.2977</v>
      </c>
      <c r="J382" t="str">
        <f>".3430"</f>
        <v>.3430</v>
      </c>
      <c r="K382" t="str">
        <f>".3074"</f>
        <v>.3074</v>
      </c>
      <c r="L382" t="str">
        <f>".3064"</f>
        <v>.3064</v>
      </c>
    </row>
    <row r="383" spans="1:12" ht="14.25">
      <c r="A383" t="str">
        <f>"7"</f>
        <v>7</v>
      </c>
      <c r="B383" t="s">
        <v>28</v>
      </c>
      <c r="C383" t="s">
        <v>29</v>
      </c>
      <c r="D383" t="str">
        <f>".3362"</f>
        <v>.3362</v>
      </c>
      <c r="E383" t="str">
        <f>".3416"</f>
        <v>.3416</v>
      </c>
      <c r="F383" t="str">
        <f>".2988"</f>
        <v>.2988</v>
      </c>
      <c r="G383" t="str">
        <f>".3388"</f>
        <v>.3388</v>
      </c>
      <c r="H383" t="str">
        <f>".3264"</f>
        <v>.3264</v>
      </c>
      <c r="I383" t="str">
        <f>".2841"</f>
        <v>.2841</v>
      </c>
      <c r="J383" t="str">
        <f>".3152"</f>
        <v>.3152</v>
      </c>
      <c r="K383" t="str">
        <f>".2756"</f>
        <v>.2756</v>
      </c>
      <c r="L383" t="str">
        <f>".3146"</f>
        <v>.3146</v>
      </c>
    </row>
    <row r="384" spans="1:12" ht="14.25">
      <c r="A384" t="str">
        <f>"8"</f>
        <v>8</v>
      </c>
      <c r="B384" t="s">
        <v>37</v>
      </c>
      <c r="C384" t="s">
        <v>38</v>
      </c>
      <c r="D384" t="str">
        <f>".3274"</f>
        <v>.3274</v>
      </c>
      <c r="E384" t="str">
        <f>".2744"</f>
        <v>.2744</v>
      </c>
      <c r="F384" t="str">
        <f>".2862"</f>
        <v>.2862</v>
      </c>
      <c r="G384" t="str">
        <f>".4579"</f>
        <v>.4579</v>
      </c>
      <c r="H384" t="str">
        <f>".3470"</f>
        <v>.3470</v>
      </c>
      <c r="I384" t="str">
        <f>".3606"</f>
        <v>.3606</v>
      </c>
      <c r="J384" t="str">
        <f>".3098"</f>
        <v>.3098</v>
      </c>
      <c r="K384" t="str">
        <f>".3140"</f>
        <v>.3140</v>
      </c>
      <c r="L384" t="str">
        <f>".3347"</f>
        <v>.3347</v>
      </c>
    </row>
    <row r="385" spans="1:12" ht="14.25">
      <c r="A385" t="str">
        <f>"9"</f>
        <v>9</v>
      </c>
      <c r="B385" t="s">
        <v>36</v>
      </c>
      <c r="D385" t="str">
        <f>".3318"</f>
        <v>.3318</v>
      </c>
      <c r="E385" t="str">
        <f>".3675"</f>
        <v>.3675</v>
      </c>
      <c r="F385" t="str">
        <f>".3542"</f>
        <v>.3542</v>
      </c>
      <c r="G385" t="str">
        <f>".4549"</f>
        <v>.4549</v>
      </c>
      <c r="H385" t="str">
        <f>".2402"</f>
        <v>.2402</v>
      </c>
      <c r="I385" t="str">
        <f>".3584"</f>
        <v>.3584</v>
      </c>
      <c r="J385" t="str">
        <f>".2538"</f>
        <v>.2538</v>
      </c>
      <c r="K385" t="str">
        <f>".3198"</f>
        <v>.3198</v>
      </c>
      <c r="L385" t="str">
        <f>".3351"</f>
        <v>.3351</v>
      </c>
    </row>
    <row r="386" spans="1:12" ht="14.25">
      <c r="A386" t="str">
        <f>"10"</f>
        <v>10</v>
      </c>
      <c r="B386" t="s">
        <v>41</v>
      </c>
      <c r="D386" t="str">
        <f>".3776"</f>
        <v>.3776</v>
      </c>
      <c r="E386" t="str">
        <f>".3327"</f>
        <v>.3327</v>
      </c>
      <c r="F386" t="str">
        <f>".3122"</f>
        <v>.3122</v>
      </c>
      <c r="G386" t="str">
        <f>".3102"</f>
        <v>.3102</v>
      </c>
      <c r="H386" t="str">
        <f>".4218"</f>
        <v>.4218</v>
      </c>
      <c r="I386" t="str">
        <f>".3681"</f>
        <v>.3681</v>
      </c>
      <c r="J386" t="str">
        <f>".3224"</f>
        <v>.3224</v>
      </c>
      <c r="K386" t="str">
        <f>".2914"</f>
        <v>.2914</v>
      </c>
      <c r="L386" t="str">
        <f>".3421"</f>
        <v>.3421</v>
      </c>
    </row>
    <row r="387" spans="1:12" ht="14.25">
      <c r="A387" t="str">
        <f>"11"</f>
        <v>11</v>
      </c>
      <c r="B387" t="s">
        <v>39</v>
      </c>
      <c r="C387" t="s">
        <v>40</v>
      </c>
      <c r="D387" t="str">
        <f>".4406"</f>
        <v>.4406</v>
      </c>
      <c r="E387" t="str">
        <f>".5244"</f>
        <v>.5244</v>
      </c>
      <c r="F387" t="str">
        <f>".3284"</f>
        <v>.3284</v>
      </c>
      <c r="G387" t="str">
        <f>".3765"</f>
        <v>.3765</v>
      </c>
      <c r="H387" t="str">
        <f>".3812"</f>
        <v>.3812</v>
      </c>
      <c r="I387" t="str">
        <f>".3620"</f>
        <v>.3620</v>
      </c>
      <c r="J387" t="str">
        <f>".2490"</f>
        <v>.2490</v>
      </c>
      <c r="K387" t="str">
        <f>".2894"</f>
        <v>.2894</v>
      </c>
      <c r="L387" t="str">
        <f>".3689"</f>
        <v>.3689</v>
      </c>
    </row>
    <row r="388" spans="1:12" ht="14.25">
      <c r="A388" t="str">
        <f>"12"</f>
        <v>12</v>
      </c>
      <c r="B388" t="s">
        <v>34</v>
      </c>
      <c r="C388" t="s">
        <v>35</v>
      </c>
      <c r="D388" t="str">
        <f>".3320"</f>
        <v>.3320</v>
      </c>
      <c r="E388" t="str">
        <f>".3548"</f>
        <v>.3548</v>
      </c>
      <c r="F388" t="str">
        <f>".4402"</f>
        <v>.4402</v>
      </c>
      <c r="G388" t="str">
        <f>".4815"</f>
        <v>.4815</v>
      </c>
      <c r="H388" t="str">
        <f>".3758"</f>
        <v>.3758</v>
      </c>
      <c r="I388" t="str">
        <f>".3511"</f>
        <v>.3511</v>
      </c>
      <c r="J388" t="str">
        <f>".4350"</f>
        <v>.4350</v>
      </c>
      <c r="K388" t="str">
        <f>".2906"</f>
        <v>.2906</v>
      </c>
      <c r="L388" t="str">
        <f>".3826"</f>
        <v>.3826</v>
      </c>
    </row>
    <row r="389" spans="1:12" ht="14.25">
      <c r="A389" t="str">
        <f>"13"</f>
        <v>13</v>
      </c>
      <c r="B389" t="s">
        <v>24</v>
      </c>
      <c r="C389" t="s">
        <v>25</v>
      </c>
      <c r="D389" t="str">
        <f>".2844"</f>
        <v>.2844</v>
      </c>
      <c r="E389" t="str">
        <f>".2693"</f>
        <v>.2693</v>
      </c>
      <c r="F389" t="str">
        <f>".2682"</f>
        <v>.2682</v>
      </c>
      <c r="G389" t="str">
        <f>".5356"</f>
        <v>.5356</v>
      </c>
      <c r="H389" t="str">
        <f>".3310"</f>
        <v>.3310</v>
      </c>
      <c r="I389" t="str">
        <f>".2755"</f>
        <v>.2755</v>
      </c>
      <c r="J389" t="str">
        <f>".2714"</f>
        <v>.2714</v>
      </c>
      <c r="K389" t="str">
        <f>".9220"</f>
        <v>.9220</v>
      </c>
      <c r="L389" t="str">
        <f>".3947"</f>
        <v>.3947</v>
      </c>
    </row>
    <row r="390" spans="1:12" ht="14.25">
      <c r="A390" t="str">
        <f>"14"</f>
        <v>14</v>
      </c>
      <c r="B390" t="s">
        <v>48</v>
      </c>
      <c r="C390" t="s">
        <v>49</v>
      </c>
      <c r="D390" t="str">
        <f>".5334"</f>
        <v>.5334</v>
      </c>
      <c r="E390" t="str">
        <f>".3311"</f>
        <v>.3311</v>
      </c>
      <c r="F390" t="str">
        <f>".2926"</f>
        <v>.2926</v>
      </c>
      <c r="G390" t="str">
        <f>".3923"</f>
        <v>.3923</v>
      </c>
      <c r="H390" t="str">
        <f>".4168"</f>
        <v>.4168</v>
      </c>
      <c r="I390" t="str">
        <f>".4874"</f>
        <v>.4874</v>
      </c>
      <c r="J390" t="str">
        <f>".4110"</f>
        <v>.4110</v>
      </c>
      <c r="K390" t="str">
        <f>".4800"</f>
        <v>.4800</v>
      </c>
      <c r="L390" t="str">
        <f>".4181"</f>
        <v>.4181</v>
      </c>
    </row>
    <row r="391" spans="1:12" ht="14.25">
      <c r="A391" t="str">
        <f>"15"</f>
        <v>15</v>
      </c>
      <c r="B391" t="s">
        <v>46</v>
      </c>
      <c r="C391" t="s">
        <v>47</v>
      </c>
      <c r="D391" t="str">
        <f>".4336"</f>
        <v>.4336</v>
      </c>
      <c r="E391" t="str">
        <f>".3454"</f>
        <v>.3454</v>
      </c>
      <c r="F391" t="str">
        <f>".3318"</f>
        <v>.3318</v>
      </c>
      <c r="G391" t="str">
        <f>".5260"</f>
        <v>.5260</v>
      </c>
      <c r="H391" t="str">
        <f>".3980"</f>
        <v>.3980</v>
      </c>
      <c r="I391" t="str">
        <f>".4803"</f>
        <v>.4803</v>
      </c>
      <c r="J391" t="str">
        <f>".5324"</f>
        <v>.5324</v>
      </c>
      <c r="K391" t="str">
        <f>".7155"</f>
        <v>.7155</v>
      </c>
      <c r="L391" t="str">
        <f>".4704"</f>
        <v>.4704</v>
      </c>
    </row>
    <row r="393" ht="14.25">
      <c r="A39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Lee</dc:creator>
  <cp:keywords/>
  <dc:description/>
  <cp:lastModifiedBy>Steven Lee</cp:lastModifiedBy>
  <dcterms:created xsi:type="dcterms:W3CDTF">2023-10-25T17:02:36Z</dcterms:created>
  <dcterms:modified xsi:type="dcterms:W3CDTF">2023-10-25T17:58:39Z</dcterms:modified>
  <cp:category/>
  <cp:version/>
  <cp:contentType/>
  <cp:contentStatus/>
</cp:coreProperties>
</file>