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33" windowHeight="7875" activeTab="0"/>
  </bookViews>
  <sheets>
    <sheet name="2020 NBRSA Nationals" sheetId="1" r:id="rId1"/>
  </sheets>
  <definedNames/>
  <calcPr fullCalcOnLoad="1"/>
</workbook>
</file>

<file path=xl/sharedStrings.xml><?xml version="1.0" encoding="utf-8"?>
<sst xmlns="http://schemas.openxmlformats.org/spreadsheetml/2006/main" count="1537" uniqueCount="158">
  <si>
    <t>2020 NBRSA Nationals</t>
  </si>
  <si>
    <t>BR RIFLE CLUB OF ST.LOUIS,  WRIGHT CITY MO</t>
  </si>
  <si>
    <t>09/28/2020 - 10/03/2020</t>
  </si>
  <si>
    <t>Sporter 5 Shot 200 Yards</t>
  </si>
  <si>
    <t>Rank</t>
  </si>
  <si>
    <t>Shooter</t>
  </si>
  <si>
    <t>Match1</t>
  </si>
  <si>
    <t>Match2</t>
  </si>
  <si>
    <t>Match3</t>
  </si>
  <si>
    <t>Match4</t>
  </si>
  <si>
    <t>Match5</t>
  </si>
  <si>
    <t>Agg</t>
  </si>
  <si>
    <t>Tie</t>
  </si>
  <si>
    <t xml:space="preserve">Don Rosetti </t>
  </si>
  <si>
    <t xml:space="preserve">Jeff Peinhardt  P009 </t>
  </si>
  <si>
    <t xml:space="preserve">Mike Conry  C006 </t>
  </si>
  <si>
    <t xml:space="preserve">Lee Hachigian  H018 </t>
  </si>
  <si>
    <t xml:space="preserve">Kip Jones </t>
  </si>
  <si>
    <t xml:space="preserve">Mike Bryant  B015 </t>
  </si>
  <si>
    <t xml:space="preserve">Eddie Harris  H013 </t>
  </si>
  <si>
    <t xml:space="preserve">Buddy Ross  R008 </t>
  </si>
  <si>
    <t xml:space="preserve">Ted Heindselman  H019 </t>
  </si>
  <si>
    <t xml:space="preserve">Harley Baker  B002 </t>
  </si>
  <si>
    <t xml:space="preserve">Doc Peterson </t>
  </si>
  <si>
    <t xml:space="preserve">Billy Stevens  S014 </t>
  </si>
  <si>
    <t xml:space="preserve">Gary Bristow  B013 </t>
  </si>
  <si>
    <t xml:space="preserve">Victor Potts </t>
  </si>
  <si>
    <t xml:space="preserve">Lester Bruno </t>
  </si>
  <si>
    <t xml:space="preserve">Keith Christianson </t>
  </si>
  <si>
    <t xml:space="preserve">Paul Mitchell  M012 </t>
  </si>
  <si>
    <t xml:space="preserve">Jeff Summers </t>
  </si>
  <si>
    <t xml:space="preserve">Wayne Campbell  C001 </t>
  </si>
  <si>
    <t xml:space="preserve">Larry Costa  C007 </t>
  </si>
  <si>
    <t xml:space="preserve">Wayne Corley </t>
  </si>
  <si>
    <t xml:space="preserve">Joel Nader  N001 </t>
  </si>
  <si>
    <t xml:space="preserve">Kyle Schultz </t>
  </si>
  <si>
    <t xml:space="preserve">Harry Ward </t>
  </si>
  <si>
    <t xml:space="preserve">Al Auman  A003 </t>
  </si>
  <si>
    <t xml:space="preserve">Dean Ekstrom  E003 </t>
  </si>
  <si>
    <t xml:space="preserve">Keith Cottrell  C008 </t>
  </si>
  <si>
    <t xml:space="preserve">Hugh Williamson </t>
  </si>
  <si>
    <t xml:space="preserve">Lowel Frei  F002 </t>
  </si>
  <si>
    <t xml:space="preserve">Brian Robinson </t>
  </si>
  <si>
    <t xml:space="preserve">Rex Reneau  R003 </t>
  </si>
  <si>
    <t xml:space="preserve">Gene Bukys  B016 </t>
  </si>
  <si>
    <t xml:space="preserve">Dave Dowd </t>
  </si>
  <si>
    <t xml:space="preserve">Steve Theye </t>
  </si>
  <si>
    <t xml:space="preserve">Jack Neary  N002 </t>
  </si>
  <si>
    <t xml:space="preserve">Chris Harris  H004 </t>
  </si>
  <si>
    <t xml:space="preserve">Paul Snow </t>
  </si>
  <si>
    <t xml:space="preserve">Paul Pennell  P002 </t>
  </si>
  <si>
    <t xml:space="preserve">Pando Vasilovski </t>
  </si>
  <si>
    <t xml:space="preserve">Jack Sutton </t>
  </si>
  <si>
    <t xml:space="preserve">Rodney Brown </t>
  </si>
  <si>
    <t xml:space="preserve">Mike Schneidman </t>
  </si>
  <si>
    <t xml:space="preserve">Steve Lee  L005 </t>
  </si>
  <si>
    <t xml:space="preserve">Bruce Lachapelle </t>
  </si>
  <si>
    <t xml:space="preserve">Durward Wofford  W005 </t>
  </si>
  <si>
    <t xml:space="preserve">Ed Adams  A001 </t>
  </si>
  <si>
    <t xml:space="preserve">Pat Metcalf </t>
  </si>
  <si>
    <t xml:space="preserve">Bud Mundy  M009 </t>
  </si>
  <si>
    <t xml:space="preserve">Dan Shelhamer </t>
  </si>
  <si>
    <t xml:space="preserve">Robert Jacobs  J001 </t>
  </si>
  <si>
    <t xml:space="preserve">Ken Hottenstein  H010 </t>
  </si>
  <si>
    <t xml:space="preserve">Dennis Boyet  B010 </t>
  </si>
  <si>
    <t xml:space="preserve">Dave Tunbridge </t>
  </si>
  <si>
    <t xml:space="preserve">Dave Coots </t>
  </si>
  <si>
    <t xml:space="preserve">Mark Harpenau </t>
  </si>
  <si>
    <t xml:space="preserve">Roscoe Muray </t>
  </si>
  <si>
    <t xml:space="preserve">Bob Hamister  H002 </t>
  </si>
  <si>
    <t xml:space="preserve">Dustin Martin  N014 </t>
  </si>
  <si>
    <t xml:space="preserve">Dan Sutton </t>
  </si>
  <si>
    <t xml:space="preserve">John Hawkinson </t>
  </si>
  <si>
    <t xml:space="preserve">David Woodard </t>
  </si>
  <si>
    <t xml:space="preserve">Dean Thomas </t>
  </si>
  <si>
    <t>T1</t>
  </si>
  <si>
    <t xml:space="preserve">Craig Rowe </t>
  </si>
  <si>
    <t>T2</t>
  </si>
  <si>
    <t xml:space="preserve">Darryl Whitman </t>
  </si>
  <si>
    <t xml:space="preserve">Tony Alexander  A004 </t>
  </si>
  <si>
    <t xml:space="preserve">Paul Holland </t>
  </si>
  <si>
    <t xml:space="preserve">Dan Honert </t>
  </si>
  <si>
    <t xml:space="preserve">Dennis Wagner  W001 </t>
  </si>
  <si>
    <t xml:space="preserve">Jeff Graves  G005 </t>
  </si>
  <si>
    <t xml:space="preserve">Mark Buettgen </t>
  </si>
  <si>
    <t xml:space="preserve">Larry Scharnhorst </t>
  </si>
  <si>
    <t xml:space="preserve">Larry Feusse </t>
  </si>
  <si>
    <t xml:space="preserve">Jerry Kloeppel </t>
  </si>
  <si>
    <t xml:space="preserve">Dean Whelen </t>
  </si>
  <si>
    <t xml:space="preserve">Sam Langhofer </t>
  </si>
  <si>
    <t xml:space="preserve">Tim McNally </t>
  </si>
  <si>
    <t xml:space="preserve">Robert Miller </t>
  </si>
  <si>
    <t xml:space="preserve">Dave Halblom </t>
  </si>
  <si>
    <t xml:space="preserve">Jim Franzen </t>
  </si>
  <si>
    <t xml:space="preserve">Mike Elliott </t>
  </si>
  <si>
    <t xml:space="preserve">Donna Sutton </t>
  </si>
  <si>
    <t xml:space="preserve">James Carstensen </t>
  </si>
  <si>
    <t xml:space="preserve">Don Creach </t>
  </si>
  <si>
    <t>T3</t>
  </si>
  <si>
    <t xml:space="preserve">Tom Meeker </t>
  </si>
  <si>
    <t>T4</t>
  </si>
  <si>
    <t>Small Group - Mike Conry  C006   0.265</t>
  </si>
  <si>
    <t>Heavy Varmint 5 Shot 100 Yards</t>
  </si>
  <si>
    <t>Small Group - Victor Potts   0.086</t>
  </si>
  <si>
    <t>Light Varmint 5 Shot 100 Yards</t>
  </si>
  <si>
    <t>Small Group - Eddie Harris  H013   0.095</t>
  </si>
  <si>
    <t>Unlimited 10 Shot 200 Yards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</si>
  <si>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</si>
  <si>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</si>
  <si>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</si>
  <si>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</si>
  <si>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</si>
  <si>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</si>
  <si>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</si>
  <si>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</si>
  <si>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</si>
  <si>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</si>
  <si>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</si>
  <si>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</si>
  <si>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</si>
  <si>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</si>
  <si>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</si>
  <si>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</si>
  <si>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</si>
  <si>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</si>
  <si>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</si>
  <si>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</si>
  <si>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</si>
  <si>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T5</t>
  </si>
  <si>
    <t>T6</t>
  </si>
  <si>
    <t>T7</t>
  </si>
  <si>
    <t>T8</t>
  </si>
  <si>
    <t>T9</t>
  </si>
  <si>
    <t>Small Group - Bob Hamister  H002   0.333</t>
  </si>
  <si>
    <t>Unlimited 10 Shot 100 Yards</t>
  </si>
  <si>
    <t>Small Group - Wayne Campbell  C001   0.101</t>
  </si>
  <si>
    <t>Heavy Varmint 5 Shot 200 Yards</t>
  </si>
  <si>
    <t>Small Group - Larry Costa  C007   0.171</t>
  </si>
  <si>
    <t>Sporter 5 Shot 100 Yards</t>
  </si>
  <si>
    <t>Small Group - Dave Tunbridge   0.107</t>
  </si>
  <si>
    <t>Light Varmint 5 Shot 200 Yards</t>
  </si>
  <si>
    <t>Small Group - Eddie Harris  H013   0.258</t>
  </si>
  <si>
    <t>2 Gun</t>
  </si>
  <si>
    <t>LV5-100</t>
  </si>
  <si>
    <t>LV5-200</t>
  </si>
  <si>
    <t>SP5-100</t>
  </si>
  <si>
    <t>SP5-200</t>
  </si>
  <si>
    <t>GrandAgg</t>
  </si>
  <si>
    <t>3 Gun</t>
  </si>
  <si>
    <t>HV5-100</t>
  </si>
  <si>
    <t>HV5-200</t>
  </si>
  <si>
    <t>4 Gun</t>
  </si>
  <si>
    <t>U10-100</t>
  </si>
  <si>
    <t>U10-200</t>
  </si>
  <si>
    <t>Light Varmint Grand</t>
  </si>
  <si>
    <t>Sporter Grand</t>
  </si>
  <si>
    <t>Heavy Varmint Grand</t>
  </si>
  <si>
    <t>Unlimited Grand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</si>
</sst>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21.00390625" style="0" bestFit="1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5" ht="14.25">
      <c r="A5" t="s">
        <v>3</v>
      </c>
    </row>
    <row r="6" spans="1:9" ht="14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</row>
    <row r="7" spans="1:8" ht="14.25">
      <c r="A7">
        <v>1</v>
      </c>
      <c r="B7" t="s">
        <v>13</v>
      </c>
      <c r="C7" t="str">
        <f>".438"</f>
        <v>.438</v>
      </c>
      <c r="D7" t="str">
        <f>".432"</f>
        <v>.432</v>
      </c>
      <c r="E7" t="str">
        <f>".384"</f>
        <v>.384</v>
      </c>
      <c r="F7" t="str">
        <f>".404"</f>
        <v>.404</v>
      </c>
      <c r="G7" t="str">
        <f>".444"</f>
        <v>.444</v>
      </c>
      <c r="H7" t="str">
        <f>".2102"</f>
        <v>.2102</v>
      </c>
    </row>
    <row r="8" spans="1:8" ht="14.25">
      <c r="A8">
        <v>2</v>
      </c>
      <c r="B8" t="s">
        <v>14</v>
      </c>
      <c r="C8" t="str">
        <f>".421"</f>
        <v>.421</v>
      </c>
      <c r="D8" t="str">
        <f>".475"</f>
        <v>.475</v>
      </c>
      <c r="E8" t="str">
        <f>".390"</f>
        <v>.390</v>
      </c>
      <c r="F8" t="str">
        <f>".338"</f>
        <v>.338</v>
      </c>
      <c r="G8" t="str">
        <f>".514"</f>
        <v>.514</v>
      </c>
      <c r="H8" t="str">
        <f>".2138"</f>
        <v>.2138</v>
      </c>
    </row>
    <row r="9" spans="1:8" ht="14.25">
      <c r="A9">
        <v>3</v>
      </c>
      <c r="B9" t="s">
        <v>15</v>
      </c>
      <c r="C9" t="str">
        <f>".265"</f>
        <v>.265</v>
      </c>
      <c r="D9" t="str">
        <f>".509"</f>
        <v>.509</v>
      </c>
      <c r="E9" t="str">
        <f>".506"</f>
        <v>.506</v>
      </c>
      <c r="F9" t="str">
        <f>".585"</f>
        <v>.585</v>
      </c>
      <c r="G9" t="str">
        <f>".275"</f>
        <v>.275</v>
      </c>
      <c r="H9" t="str">
        <f>".2140"</f>
        <v>.2140</v>
      </c>
    </row>
    <row r="10" spans="1:8" ht="14.25">
      <c r="A10">
        <v>4</v>
      </c>
      <c r="B10" t="s">
        <v>16</v>
      </c>
      <c r="C10" t="str">
        <f>".503"</f>
        <v>.503</v>
      </c>
      <c r="D10" t="str">
        <f>".333"</f>
        <v>.333</v>
      </c>
      <c r="E10" t="str">
        <f>".593"</f>
        <v>.593</v>
      </c>
      <c r="F10" t="str">
        <f>".407"</f>
        <v>.407</v>
      </c>
      <c r="G10" t="str">
        <f>".378"</f>
        <v>.378</v>
      </c>
      <c r="H10" t="str">
        <f>".2214"</f>
        <v>.2214</v>
      </c>
    </row>
    <row r="11" spans="1:8" ht="14.25">
      <c r="A11">
        <v>5</v>
      </c>
      <c r="B11" t="s">
        <v>17</v>
      </c>
      <c r="C11" t="str">
        <f>".442"</f>
        <v>.442</v>
      </c>
      <c r="D11" t="str">
        <f>".452"</f>
        <v>.452</v>
      </c>
      <c r="E11" t="str">
        <f>".469"</f>
        <v>.469</v>
      </c>
      <c r="F11" t="str">
        <f>".295"</f>
        <v>.295</v>
      </c>
      <c r="G11" t="str">
        <f>".671"</f>
        <v>.671</v>
      </c>
      <c r="H11" t="str">
        <f>".2329"</f>
        <v>.2329</v>
      </c>
    </row>
    <row r="12" spans="1:8" ht="14.25">
      <c r="A12">
        <v>6</v>
      </c>
      <c r="B12" t="s">
        <v>18</v>
      </c>
      <c r="C12" t="str">
        <f>".687"</f>
        <v>.687</v>
      </c>
      <c r="D12" t="str">
        <f>".509"</f>
        <v>.509</v>
      </c>
      <c r="E12" t="str">
        <f>".351"</f>
        <v>.351</v>
      </c>
      <c r="F12" t="str">
        <f>".510"</f>
        <v>.510</v>
      </c>
      <c r="G12" t="str">
        <f>".340"</f>
        <v>.340</v>
      </c>
      <c r="H12" t="str">
        <f>".2397"</f>
        <v>.2397</v>
      </c>
    </row>
    <row r="13" spans="1:8" ht="14.25">
      <c r="A13">
        <v>7</v>
      </c>
      <c r="B13" t="s">
        <v>19</v>
      </c>
      <c r="C13" t="str">
        <f>".373"</f>
        <v>.373</v>
      </c>
      <c r="D13" t="str">
        <f>".414"</f>
        <v>.414</v>
      </c>
      <c r="E13" t="str">
        <f>".474"</f>
        <v>.474</v>
      </c>
      <c r="F13" t="str">
        <f>".697"</f>
        <v>.697</v>
      </c>
      <c r="G13" t="str">
        <f>".465"</f>
        <v>.465</v>
      </c>
      <c r="H13" t="str">
        <f>".2423"</f>
        <v>.2423</v>
      </c>
    </row>
    <row r="14" spans="1:8" ht="14.25">
      <c r="A14">
        <v>8</v>
      </c>
      <c r="B14" t="s">
        <v>20</v>
      </c>
      <c r="C14" t="str">
        <f>".451"</f>
        <v>.451</v>
      </c>
      <c r="D14" t="str">
        <f>".504"</f>
        <v>.504</v>
      </c>
      <c r="E14" t="str">
        <f>".380"</f>
        <v>.380</v>
      </c>
      <c r="F14" t="str">
        <f>".532"</f>
        <v>.532</v>
      </c>
      <c r="G14" t="str">
        <f>".579"</f>
        <v>.579</v>
      </c>
      <c r="H14" t="str">
        <f>".2446"</f>
        <v>.2446</v>
      </c>
    </row>
    <row r="15" spans="1:8" ht="14.25">
      <c r="A15">
        <v>9</v>
      </c>
      <c r="B15" t="s">
        <v>21</v>
      </c>
      <c r="C15" t="str">
        <f>".460"</f>
        <v>.460</v>
      </c>
      <c r="D15" t="str">
        <f>".510"</f>
        <v>.510</v>
      </c>
      <c r="E15" t="str">
        <f>".413"</f>
        <v>.413</v>
      </c>
      <c r="F15" t="str">
        <f>".493"</f>
        <v>.493</v>
      </c>
      <c r="G15" t="str">
        <f>".615"</f>
        <v>.615</v>
      </c>
      <c r="H15" t="str">
        <f>".2491"</f>
        <v>.2491</v>
      </c>
    </row>
    <row r="16" spans="1:8" ht="14.25">
      <c r="A16">
        <v>10</v>
      </c>
      <c r="B16" t="s">
        <v>22</v>
      </c>
      <c r="C16" t="str">
        <f>".409"</f>
        <v>.409</v>
      </c>
      <c r="D16" t="str">
        <f>".501"</f>
        <v>.501</v>
      </c>
      <c r="E16" t="str">
        <f>".458"</f>
        <v>.458</v>
      </c>
      <c r="F16" t="str">
        <f>".687"</f>
        <v>.687</v>
      </c>
      <c r="G16" t="str">
        <f>".456"</f>
        <v>.456</v>
      </c>
      <c r="H16" t="str">
        <f>".2511"</f>
        <v>.2511</v>
      </c>
    </row>
    <row r="17" spans="1:8" ht="14.25">
      <c r="A17">
        <v>11</v>
      </c>
      <c r="B17" t="s">
        <v>23</v>
      </c>
      <c r="C17" t="str">
        <f>".465"</f>
        <v>.465</v>
      </c>
      <c r="D17" t="str">
        <f>".473"</f>
        <v>.473</v>
      </c>
      <c r="E17" t="str">
        <f>".577"</f>
        <v>.577</v>
      </c>
      <c r="F17" t="str">
        <f>".474"</f>
        <v>.474</v>
      </c>
      <c r="G17" t="str">
        <f>".524"</f>
        <v>.524</v>
      </c>
      <c r="H17" t="str">
        <f>".2513"</f>
        <v>.2513</v>
      </c>
    </row>
    <row r="18" spans="1:8" ht="14.25">
      <c r="A18">
        <v>12</v>
      </c>
      <c r="B18" t="s">
        <v>24</v>
      </c>
      <c r="C18" t="str">
        <f>".454"</f>
        <v>.454</v>
      </c>
      <c r="D18" t="str">
        <f>".558"</f>
        <v>.558</v>
      </c>
      <c r="E18" t="str">
        <f>".414"</f>
        <v>.414</v>
      </c>
      <c r="F18" t="str">
        <f>".447"</f>
        <v>.447</v>
      </c>
      <c r="G18" t="str">
        <f>".647"</f>
        <v>.647</v>
      </c>
      <c r="H18" t="str">
        <f>".2520"</f>
        <v>.2520</v>
      </c>
    </row>
    <row r="19" spans="1:8" ht="14.25">
      <c r="A19">
        <v>13</v>
      </c>
      <c r="B19" t="s">
        <v>25</v>
      </c>
      <c r="C19" t="str">
        <f>".327"</f>
        <v>.327</v>
      </c>
      <c r="D19" t="str">
        <f>".465"</f>
        <v>.465</v>
      </c>
      <c r="E19" t="str">
        <f>".838"</f>
        <v>.838</v>
      </c>
      <c r="F19" t="str">
        <f>".563"</f>
        <v>.563</v>
      </c>
      <c r="G19" t="str">
        <f>".331"</f>
        <v>.331</v>
      </c>
      <c r="H19" t="str">
        <f>".2524"</f>
        <v>.2524</v>
      </c>
    </row>
    <row r="20" spans="1:8" ht="14.25">
      <c r="A20">
        <v>14</v>
      </c>
      <c r="B20" t="s">
        <v>26</v>
      </c>
      <c r="C20" t="str">
        <f>".462"</f>
        <v>.462</v>
      </c>
      <c r="D20" t="str">
        <f>".609"</f>
        <v>.609</v>
      </c>
      <c r="E20" t="str">
        <f>".562"</f>
        <v>.562</v>
      </c>
      <c r="F20" t="str">
        <f>".429"</f>
        <v>.429</v>
      </c>
      <c r="G20" t="str">
        <f>".464"</f>
        <v>.464</v>
      </c>
      <c r="H20" t="str">
        <f>".2526"</f>
        <v>.2526</v>
      </c>
    </row>
    <row r="21" spans="1:8" ht="14.25">
      <c r="A21">
        <v>15</v>
      </c>
      <c r="B21" t="s">
        <v>27</v>
      </c>
      <c r="C21" t="str">
        <f>".537"</f>
        <v>.537</v>
      </c>
      <c r="D21" t="str">
        <f>".598"</f>
        <v>.598</v>
      </c>
      <c r="E21" t="str">
        <f>".431"</f>
        <v>.431</v>
      </c>
      <c r="F21" t="str">
        <f>".484"</f>
        <v>.484</v>
      </c>
      <c r="G21" t="str">
        <f>".521"</f>
        <v>.521</v>
      </c>
      <c r="H21" t="str">
        <f>".2571"</f>
        <v>.2571</v>
      </c>
    </row>
    <row r="22" spans="1:8" ht="14.25">
      <c r="A22">
        <v>16</v>
      </c>
      <c r="B22" t="s">
        <v>28</v>
      </c>
      <c r="C22" t="str">
        <f>".517"</f>
        <v>.517</v>
      </c>
      <c r="D22" t="str">
        <f>".588"</f>
        <v>.588</v>
      </c>
      <c r="E22" t="str">
        <f>".490"</f>
        <v>.490</v>
      </c>
      <c r="F22" t="str">
        <f>".413"</f>
        <v>.413</v>
      </c>
      <c r="G22" t="str">
        <f>".630"</f>
        <v>.630</v>
      </c>
      <c r="H22" t="str">
        <f>".2638"</f>
        <v>.2638</v>
      </c>
    </row>
    <row r="23" spans="1:8" ht="14.25">
      <c r="A23">
        <v>17</v>
      </c>
      <c r="B23" t="s">
        <v>29</v>
      </c>
      <c r="C23" t="str">
        <f>".299"</f>
        <v>.299</v>
      </c>
      <c r="D23" t="str">
        <f>".537"</f>
        <v>.537</v>
      </c>
      <c r="E23" t="str">
        <f>".478"</f>
        <v>.478</v>
      </c>
      <c r="F23" t="str">
        <f>".644"</f>
        <v>.644</v>
      </c>
      <c r="G23" t="str">
        <f>".696"</f>
        <v>.696</v>
      </c>
      <c r="H23" t="str">
        <f>".2654"</f>
        <v>.2654</v>
      </c>
    </row>
    <row r="24" spans="1:8" ht="14.25">
      <c r="A24">
        <v>18</v>
      </c>
      <c r="B24" t="s">
        <v>30</v>
      </c>
      <c r="C24" t="str">
        <f>".583"</f>
        <v>.583</v>
      </c>
      <c r="D24" t="str">
        <f>".719"</f>
        <v>.719</v>
      </c>
      <c r="E24" t="str">
        <f>".338"</f>
        <v>.338</v>
      </c>
      <c r="F24" t="str">
        <f>".595"</f>
        <v>.595</v>
      </c>
      <c r="G24" t="str">
        <f>".464"</f>
        <v>.464</v>
      </c>
      <c r="H24" t="str">
        <f>".2699"</f>
        <v>.2699</v>
      </c>
    </row>
    <row r="25" spans="1:8" ht="14.25">
      <c r="A25">
        <v>19</v>
      </c>
      <c r="B25" t="s">
        <v>31</v>
      </c>
      <c r="C25" t="str">
        <f>".354"</f>
        <v>.354</v>
      </c>
      <c r="D25" t="str">
        <f>".613"</f>
        <v>.613</v>
      </c>
      <c r="E25" t="str">
        <f>".739"</f>
        <v>.739</v>
      </c>
      <c r="F25" t="str">
        <f>".433"</f>
        <v>.433</v>
      </c>
      <c r="G25" t="str">
        <f>".565"</f>
        <v>.565</v>
      </c>
      <c r="H25" t="str">
        <f>".2704"</f>
        <v>.2704</v>
      </c>
    </row>
    <row r="26" spans="1:8" ht="14.25">
      <c r="A26">
        <v>20</v>
      </c>
      <c r="B26" t="s">
        <v>32</v>
      </c>
      <c r="C26" t="str">
        <f>".377"</f>
        <v>.377</v>
      </c>
      <c r="D26" t="str">
        <f>".655"</f>
        <v>.655</v>
      </c>
      <c r="E26" t="str">
        <f>".540"</f>
        <v>.540</v>
      </c>
      <c r="F26" t="str">
        <f>".551"</f>
        <v>.551</v>
      </c>
      <c r="G26" t="str">
        <f>".587"</f>
        <v>.587</v>
      </c>
      <c r="H26" t="str">
        <f>".2710"</f>
        <v>.2710</v>
      </c>
    </row>
    <row r="27" spans="1:8" ht="14.25">
      <c r="A27">
        <v>21</v>
      </c>
      <c r="B27" t="s">
        <v>33</v>
      </c>
      <c r="C27" t="str">
        <f>".465"</f>
        <v>.465</v>
      </c>
      <c r="D27" t="str">
        <f>".308"</f>
        <v>.308</v>
      </c>
      <c r="E27" t="str">
        <f>".782"</f>
        <v>.782</v>
      </c>
      <c r="F27" t="str">
        <f>".890"</f>
        <v>.890</v>
      </c>
      <c r="G27" t="str">
        <f>".276"</f>
        <v>.276</v>
      </c>
      <c r="H27" t="str">
        <f>".2721"</f>
        <v>.2721</v>
      </c>
    </row>
    <row r="28" spans="1:8" ht="14.25">
      <c r="A28">
        <v>22</v>
      </c>
      <c r="B28" t="s">
        <v>34</v>
      </c>
      <c r="C28" t="str">
        <f>".486"</f>
        <v>.486</v>
      </c>
      <c r="D28" t="str">
        <f>".662"</f>
        <v>.662</v>
      </c>
      <c r="E28" t="str">
        <f>".563"</f>
        <v>.563</v>
      </c>
      <c r="F28" t="str">
        <f>".473"</f>
        <v>.473</v>
      </c>
      <c r="G28" t="str">
        <f>".554"</f>
        <v>.554</v>
      </c>
      <c r="H28" t="str">
        <f>".2738"</f>
        <v>.2738</v>
      </c>
    </row>
    <row r="29" spans="1:8" ht="14.25">
      <c r="A29">
        <v>23</v>
      </c>
      <c r="B29" t="s">
        <v>35</v>
      </c>
      <c r="C29" t="str">
        <f>".536"</f>
        <v>.536</v>
      </c>
      <c r="D29" t="str">
        <f>".270"</f>
        <v>.270</v>
      </c>
      <c r="E29" t="str">
        <f>".845"</f>
        <v>.845</v>
      </c>
      <c r="F29" t="str">
        <f>".687"</f>
        <v>.687</v>
      </c>
      <c r="G29" t="str">
        <f>".415"</f>
        <v>.415</v>
      </c>
      <c r="H29" t="str">
        <f>".2753"</f>
        <v>.2753</v>
      </c>
    </row>
    <row r="30" spans="1:8" ht="14.25">
      <c r="A30">
        <v>24</v>
      </c>
      <c r="B30" t="s">
        <v>36</v>
      </c>
      <c r="C30" t="str">
        <f>".741"</f>
        <v>.741</v>
      </c>
      <c r="D30" t="str">
        <f>".423"</f>
        <v>.423</v>
      </c>
      <c r="E30" t="str">
        <f>".309"</f>
        <v>.309</v>
      </c>
      <c r="F30" t="str">
        <f>".631"</f>
        <v>.631</v>
      </c>
      <c r="G30" t="str">
        <f>".654"</f>
        <v>.654</v>
      </c>
      <c r="H30" t="str">
        <f>".2758"</f>
        <v>.2758</v>
      </c>
    </row>
    <row r="31" spans="1:8" ht="14.25">
      <c r="A31">
        <v>25</v>
      </c>
      <c r="B31" t="s">
        <v>37</v>
      </c>
      <c r="C31" t="str">
        <f>".766"</f>
        <v>.766</v>
      </c>
      <c r="D31" t="str">
        <f>".444"</f>
        <v>.444</v>
      </c>
      <c r="E31" t="str">
        <f>".390"</f>
        <v>.390</v>
      </c>
      <c r="F31" t="str">
        <f>".595"</f>
        <v>.595</v>
      </c>
      <c r="G31" t="str">
        <f>".570"</f>
        <v>.570</v>
      </c>
      <c r="H31" t="str">
        <f>".2765"</f>
        <v>.2765</v>
      </c>
    </row>
    <row r="32" spans="1:8" ht="14.25">
      <c r="A32">
        <v>26</v>
      </c>
      <c r="B32" t="s">
        <v>38</v>
      </c>
      <c r="C32" t="str">
        <f>".411"</f>
        <v>.411</v>
      </c>
      <c r="D32" t="str">
        <f>".362"</f>
        <v>.362</v>
      </c>
      <c r="E32" t="str">
        <f>".609"</f>
        <v>.609</v>
      </c>
      <c r="F32" t="str">
        <f>".749"</f>
        <v>.749</v>
      </c>
      <c r="G32" t="str">
        <f>".640"</f>
        <v>.640</v>
      </c>
      <c r="H32" t="str">
        <f>".2771"</f>
        <v>.2771</v>
      </c>
    </row>
    <row r="33" spans="1:8" ht="14.25">
      <c r="A33">
        <v>27</v>
      </c>
      <c r="B33" t="s">
        <v>39</v>
      </c>
      <c r="C33" t="str">
        <f>".426"</f>
        <v>.426</v>
      </c>
      <c r="D33" t="str">
        <f>".700"</f>
        <v>.700</v>
      </c>
      <c r="E33" t="str">
        <f>".311"</f>
        <v>.311</v>
      </c>
      <c r="F33" t="str">
        <f>".565"</f>
        <v>.565</v>
      </c>
      <c r="G33" t="str">
        <f>".774"</f>
        <v>.774</v>
      </c>
      <c r="H33" t="str">
        <f>".2776"</f>
        <v>.2776</v>
      </c>
    </row>
    <row r="34" spans="1:8" ht="14.25">
      <c r="A34">
        <v>28</v>
      </c>
      <c r="B34" t="s">
        <v>40</v>
      </c>
      <c r="C34" t="str">
        <f>".674"</f>
        <v>.674</v>
      </c>
      <c r="D34" t="str">
        <f>".515"</f>
        <v>.515</v>
      </c>
      <c r="E34" t="str">
        <f>".302"</f>
        <v>.302</v>
      </c>
      <c r="F34" t="str">
        <f>".542"</f>
        <v>.542</v>
      </c>
      <c r="G34" t="str">
        <f>".749"</f>
        <v>.749</v>
      </c>
      <c r="H34" t="str">
        <f>".2782"</f>
        <v>.2782</v>
      </c>
    </row>
    <row r="35" spans="1:8" ht="14.25">
      <c r="A35">
        <v>29</v>
      </c>
      <c r="B35" t="s">
        <v>41</v>
      </c>
      <c r="C35" t="str">
        <f>".582"</f>
        <v>.582</v>
      </c>
      <c r="D35" t="str">
        <f>".532"</f>
        <v>.532</v>
      </c>
      <c r="E35" t="str">
        <f>".448"</f>
        <v>.448</v>
      </c>
      <c r="F35" t="str">
        <f>".764"</f>
        <v>.764</v>
      </c>
      <c r="G35" t="str">
        <f>".478"</f>
        <v>.478</v>
      </c>
      <c r="H35" t="str">
        <f>".2804"</f>
        <v>.2804</v>
      </c>
    </row>
    <row r="36" spans="1:8" ht="14.25">
      <c r="A36">
        <v>30</v>
      </c>
      <c r="B36" t="s">
        <v>42</v>
      </c>
      <c r="C36" t="str">
        <f>".732"</f>
        <v>.732</v>
      </c>
      <c r="D36" t="str">
        <f>".458"</f>
        <v>.458</v>
      </c>
      <c r="E36" t="str">
        <f>".727"</f>
        <v>.727</v>
      </c>
      <c r="F36" t="str">
        <f>".512"</f>
        <v>.512</v>
      </c>
      <c r="G36" t="str">
        <f>".383"</f>
        <v>.383</v>
      </c>
      <c r="H36" t="str">
        <f>".2812"</f>
        <v>.2812</v>
      </c>
    </row>
    <row r="37" spans="1:8" ht="14.25">
      <c r="A37">
        <v>31</v>
      </c>
      <c r="B37" t="s">
        <v>43</v>
      </c>
      <c r="C37" t="str">
        <f>".554"</f>
        <v>.554</v>
      </c>
      <c r="D37" t="str">
        <f>".447"</f>
        <v>.447</v>
      </c>
      <c r="E37" t="str">
        <f>".534"</f>
        <v>.534</v>
      </c>
      <c r="F37" t="str">
        <f>".711"</f>
        <v>.711</v>
      </c>
      <c r="G37" t="str">
        <f>".600"</f>
        <v>.600</v>
      </c>
      <c r="H37" t="str">
        <f>".2846"</f>
        <v>.2846</v>
      </c>
    </row>
    <row r="38" spans="1:8" ht="14.25">
      <c r="A38">
        <v>32</v>
      </c>
      <c r="B38" t="s">
        <v>44</v>
      </c>
      <c r="C38" t="str">
        <f>".486"</f>
        <v>.486</v>
      </c>
      <c r="D38" t="str">
        <f>".354"</f>
        <v>.354</v>
      </c>
      <c r="E38" t="str">
        <f>".619"</f>
        <v>.619</v>
      </c>
      <c r="F38" t="str">
        <f>".844"</f>
        <v>.844</v>
      </c>
      <c r="G38" t="str">
        <f>".551"</f>
        <v>.551</v>
      </c>
      <c r="H38" t="str">
        <f>".2854"</f>
        <v>.2854</v>
      </c>
    </row>
    <row r="39" spans="1:8" ht="14.25">
      <c r="A39">
        <v>33</v>
      </c>
      <c r="B39" t="s">
        <v>45</v>
      </c>
      <c r="C39" t="str">
        <f>".595"</f>
        <v>.595</v>
      </c>
      <c r="D39" t="str">
        <f>".597"</f>
        <v>.597</v>
      </c>
      <c r="E39" t="str">
        <f>".613"</f>
        <v>.613</v>
      </c>
      <c r="F39" t="str">
        <f>".491"</f>
        <v>.491</v>
      </c>
      <c r="G39" t="str">
        <f>".582"</f>
        <v>.582</v>
      </c>
      <c r="H39" t="str">
        <f>".2878"</f>
        <v>.2878</v>
      </c>
    </row>
    <row r="40" spans="1:8" ht="14.25">
      <c r="A40">
        <v>34</v>
      </c>
      <c r="B40" t="s">
        <v>46</v>
      </c>
      <c r="C40" t="str">
        <f>".636"</f>
        <v>.636</v>
      </c>
      <c r="D40" t="str">
        <f>".445"</f>
        <v>.445</v>
      </c>
      <c r="E40" t="str">
        <f>".449"</f>
        <v>.449</v>
      </c>
      <c r="F40" t="str">
        <f>".489"</f>
        <v>.489</v>
      </c>
      <c r="G40" t="str">
        <f>".940"</f>
        <v>.940</v>
      </c>
      <c r="H40" t="str">
        <f>".2959"</f>
        <v>.2959</v>
      </c>
    </row>
    <row r="41" spans="1:8" ht="14.25">
      <c r="A41">
        <v>35</v>
      </c>
      <c r="B41" t="s">
        <v>47</v>
      </c>
      <c r="C41" t="str">
        <f>".463"</f>
        <v>.463</v>
      </c>
      <c r="D41" t="str">
        <f>".314"</f>
        <v>.314</v>
      </c>
      <c r="E41" t="str">
        <f>"1.086"</f>
        <v>1.086</v>
      </c>
      <c r="F41" t="str">
        <f>".441"</f>
        <v>.441</v>
      </c>
      <c r="G41" t="str">
        <f>".664"</f>
        <v>.664</v>
      </c>
      <c r="H41" t="str">
        <f>".2968"</f>
        <v>.2968</v>
      </c>
    </row>
    <row r="42" spans="1:8" ht="14.25">
      <c r="A42">
        <v>36</v>
      </c>
      <c r="B42" t="s">
        <v>48</v>
      </c>
      <c r="C42" t="str">
        <f>".689"</f>
        <v>.689</v>
      </c>
      <c r="D42" t="str">
        <f>".397"</f>
        <v>.397</v>
      </c>
      <c r="E42" t="str">
        <f>".411"</f>
        <v>.411</v>
      </c>
      <c r="F42" t="str">
        <f>".690"</f>
        <v>.690</v>
      </c>
      <c r="G42" t="str">
        <f>".795"</f>
        <v>.795</v>
      </c>
      <c r="H42" t="str">
        <f>".2982"</f>
        <v>.2982</v>
      </c>
    </row>
    <row r="43" spans="1:8" ht="14.25">
      <c r="A43">
        <v>37</v>
      </c>
      <c r="B43" t="s">
        <v>49</v>
      </c>
      <c r="C43" t="str">
        <f>".570"</f>
        <v>.570</v>
      </c>
      <c r="D43" t="str">
        <f>".660"</f>
        <v>.660</v>
      </c>
      <c r="E43" t="str">
        <f>".673"</f>
        <v>.673</v>
      </c>
      <c r="F43" t="str">
        <f>".623"</f>
        <v>.623</v>
      </c>
      <c r="G43" t="str">
        <f>".459"</f>
        <v>.459</v>
      </c>
      <c r="H43" t="str">
        <f>".2985"</f>
        <v>.2985</v>
      </c>
    </row>
    <row r="44" spans="1:8" ht="14.25">
      <c r="A44">
        <v>38</v>
      </c>
      <c r="B44" t="s">
        <v>50</v>
      </c>
      <c r="C44" t="str">
        <f>".577"</f>
        <v>.577</v>
      </c>
      <c r="D44" t="str">
        <f>".540"</f>
        <v>.540</v>
      </c>
      <c r="E44" t="str">
        <f>".447"</f>
        <v>.447</v>
      </c>
      <c r="F44" t="str">
        <f>".868"</f>
        <v>.868</v>
      </c>
      <c r="G44" t="str">
        <f>".579"</f>
        <v>.579</v>
      </c>
      <c r="H44" t="str">
        <f>".3011"</f>
        <v>.3011</v>
      </c>
    </row>
    <row r="45" spans="1:8" ht="14.25">
      <c r="A45">
        <v>39</v>
      </c>
      <c r="B45" t="s">
        <v>51</v>
      </c>
      <c r="C45" t="str">
        <f>".375"</f>
        <v>.375</v>
      </c>
      <c r="D45" t="str">
        <f>".378"</f>
        <v>.378</v>
      </c>
      <c r="E45" t="str">
        <f>".660"</f>
        <v>.660</v>
      </c>
      <c r="F45" t="str">
        <f>"1.096"</f>
        <v>1.096</v>
      </c>
      <c r="G45" t="str">
        <f>".513"</f>
        <v>.513</v>
      </c>
      <c r="H45" t="str">
        <f>".3022"</f>
        <v>.3022</v>
      </c>
    </row>
    <row r="46" spans="1:8" ht="14.25">
      <c r="A46">
        <v>40</v>
      </c>
      <c r="B46" t="s">
        <v>52</v>
      </c>
      <c r="C46" t="str">
        <f>".469"</f>
        <v>.469</v>
      </c>
      <c r="D46" t="str">
        <f>".630"</f>
        <v>.630</v>
      </c>
      <c r="E46" t="str">
        <f>".641"</f>
        <v>.641</v>
      </c>
      <c r="F46" t="str">
        <f>".751"</f>
        <v>.751</v>
      </c>
      <c r="G46" t="str">
        <f>".535"</f>
        <v>.535</v>
      </c>
      <c r="H46" t="str">
        <f>".3026"</f>
        <v>.3026</v>
      </c>
    </row>
    <row r="47" spans="1:8" ht="14.25">
      <c r="A47">
        <v>41</v>
      </c>
      <c r="B47" t="s">
        <v>53</v>
      </c>
      <c r="C47" t="str">
        <f>".420"</f>
        <v>.420</v>
      </c>
      <c r="D47" t="str">
        <f>".548"</f>
        <v>.548</v>
      </c>
      <c r="E47" t="str">
        <f>".335"</f>
        <v>.335</v>
      </c>
      <c r="F47" t="str">
        <f>".480"</f>
        <v>.480</v>
      </c>
      <c r="G47" t="str">
        <f>"1.262"</f>
        <v>1.262</v>
      </c>
      <c r="H47" t="str">
        <f>".3045"</f>
        <v>.3045</v>
      </c>
    </row>
    <row r="48" spans="1:8" ht="14.25">
      <c r="A48">
        <v>42</v>
      </c>
      <c r="B48" t="s">
        <v>54</v>
      </c>
      <c r="C48" t="str">
        <f>".516"</f>
        <v>.516</v>
      </c>
      <c r="D48" t="str">
        <f>".749"</f>
        <v>.749</v>
      </c>
      <c r="E48" t="str">
        <f>".562"</f>
        <v>.562</v>
      </c>
      <c r="F48" t="str">
        <f>".690"</f>
        <v>.690</v>
      </c>
      <c r="G48" t="str">
        <f>".544"</f>
        <v>.544</v>
      </c>
      <c r="H48" t="str">
        <f>".3061"</f>
        <v>.3061</v>
      </c>
    </row>
    <row r="49" spans="1:8" ht="14.25">
      <c r="A49">
        <v>43</v>
      </c>
      <c r="B49" t="s">
        <v>55</v>
      </c>
      <c r="C49" t="str">
        <f>".616"</f>
        <v>.616</v>
      </c>
      <c r="D49" t="str">
        <f>".475"</f>
        <v>.475</v>
      </c>
      <c r="E49" t="str">
        <f>".550"</f>
        <v>.550</v>
      </c>
      <c r="F49" t="str">
        <f>".807"</f>
        <v>.807</v>
      </c>
      <c r="G49" t="str">
        <f>".614"</f>
        <v>.614</v>
      </c>
      <c r="H49" t="str">
        <f>".3062"</f>
        <v>.3062</v>
      </c>
    </row>
    <row r="50" spans="1:8" ht="14.25">
      <c r="A50">
        <v>44</v>
      </c>
      <c r="B50" t="s">
        <v>56</v>
      </c>
      <c r="C50" t="str">
        <f>".454"</f>
        <v>.454</v>
      </c>
      <c r="D50" t="str">
        <f>".517"</f>
        <v>.517</v>
      </c>
      <c r="E50" t="str">
        <f>".643"</f>
        <v>.643</v>
      </c>
      <c r="F50" t="str">
        <f>".490"</f>
        <v>.490</v>
      </c>
      <c r="G50" t="str">
        <f>".995"</f>
        <v>.995</v>
      </c>
      <c r="H50" t="str">
        <f>".3099"</f>
        <v>.3099</v>
      </c>
    </row>
    <row r="51" spans="1:8" ht="14.25">
      <c r="A51">
        <v>45</v>
      </c>
      <c r="B51" t="s">
        <v>57</v>
      </c>
      <c r="C51" t="str">
        <f>".443"</f>
        <v>.443</v>
      </c>
      <c r="D51" t="str">
        <f>".368"</f>
        <v>.368</v>
      </c>
      <c r="E51" t="str">
        <f>".704"</f>
        <v>.704</v>
      </c>
      <c r="F51" t="str">
        <f>".965"</f>
        <v>.965</v>
      </c>
      <c r="G51" t="str">
        <f>".642"</f>
        <v>.642</v>
      </c>
      <c r="H51" t="str">
        <f>".3122"</f>
        <v>.3122</v>
      </c>
    </row>
    <row r="52" spans="1:8" ht="14.25">
      <c r="A52">
        <v>46</v>
      </c>
      <c r="B52" t="s">
        <v>58</v>
      </c>
      <c r="C52" t="str">
        <f>".500"</f>
        <v>.500</v>
      </c>
      <c r="D52" t="str">
        <f>".699"</f>
        <v>.699</v>
      </c>
      <c r="E52" t="str">
        <f>".461"</f>
        <v>.461</v>
      </c>
      <c r="F52" t="str">
        <f>".643"</f>
        <v>.643</v>
      </c>
      <c r="G52" t="str">
        <f>".853"</f>
        <v>.853</v>
      </c>
      <c r="H52" t="str">
        <f>".3156"</f>
        <v>.3156</v>
      </c>
    </row>
    <row r="53" spans="1:8" ht="14.25">
      <c r="A53">
        <v>47</v>
      </c>
      <c r="B53" t="s">
        <v>59</v>
      </c>
      <c r="C53" t="str">
        <f>".463"</f>
        <v>.463</v>
      </c>
      <c r="D53" t="str">
        <f>".448"</f>
        <v>.448</v>
      </c>
      <c r="E53" t="str">
        <f>".743"</f>
        <v>.743</v>
      </c>
      <c r="F53" t="str">
        <f>".691"</f>
        <v>.691</v>
      </c>
      <c r="G53" t="str">
        <f>".817"</f>
        <v>.817</v>
      </c>
      <c r="H53" t="str">
        <f>".3162"</f>
        <v>.3162</v>
      </c>
    </row>
    <row r="54" spans="1:8" ht="14.25">
      <c r="A54">
        <v>48</v>
      </c>
      <c r="B54" t="s">
        <v>60</v>
      </c>
      <c r="C54" t="str">
        <f>".501"</f>
        <v>.501</v>
      </c>
      <c r="D54" t="str">
        <f>".501"</f>
        <v>.501</v>
      </c>
      <c r="E54" t="str">
        <f>".499"</f>
        <v>.499</v>
      </c>
      <c r="F54" t="str">
        <f>"1.075"</f>
        <v>1.075</v>
      </c>
      <c r="G54" t="str">
        <f>".595"</f>
        <v>.595</v>
      </c>
      <c r="H54" t="str">
        <f>".3171"</f>
        <v>.3171</v>
      </c>
    </row>
    <row r="55" spans="1:8" ht="14.25">
      <c r="A55">
        <v>49</v>
      </c>
      <c r="B55" t="s">
        <v>61</v>
      </c>
      <c r="C55" t="str">
        <f>".484"</f>
        <v>.484</v>
      </c>
      <c r="D55" t="str">
        <f>".524"</f>
        <v>.524</v>
      </c>
      <c r="E55" t="str">
        <f>".582"</f>
        <v>.582</v>
      </c>
      <c r="F55" t="str">
        <f>".919"</f>
        <v>.919</v>
      </c>
      <c r="G55" t="str">
        <f>".675"</f>
        <v>.675</v>
      </c>
      <c r="H55" t="str">
        <f>".3184"</f>
        <v>.3184</v>
      </c>
    </row>
    <row r="56" spans="1:8" ht="14.25">
      <c r="A56">
        <v>50</v>
      </c>
      <c r="B56" t="s">
        <v>62</v>
      </c>
      <c r="C56" t="str">
        <f>".580"</f>
        <v>.580</v>
      </c>
      <c r="D56" t="str">
        <f>".643"</f>
        <v>.643</v>
      </c>
      <c r="E56" t="str">
        <f>".538"</f>
        <v>.538</v>
      </c>
      <c r="F56" t="str">
        <f>".667"</f>
        <v>.667</v>
      </c>
      <c r="G56" t="str">
        <f>".808"</f>
        <v>.808</v>
      </c>
      <c r="H56" t="str">
        <f>".3236"</f>
        <v>.3236</v>
      </c>
    </row>
    <row r="57" spans="1:8" ht="14.25">
      <c r="A57">
        <v>51</v>
      </c>
      <c r="B57" t="s">
        <v>63</v>
      </c>
      <c r="C57" t="str">
        <f>".499"</f>
        <v>.499</v>
      </c>
      <c r="D57" t="str">
        <f>".948"</f>
        <v>.948</v>
      </c>
      <c r="E57" t="str">
        <f>".510"</f>
        <v>.510</v>
      </c>
      <c r="F57" t="str">
        <f>".614"</f>
        <v>.614</v>
      </c>
      <c r="G57" t="str">
        <f>".680"</f>
        <v>.680</v>
      </c>
      <c r="H57" t="str">
        <f>".3251"</f>
        <v>.3251</v>
      </c>
    </row>
    <row r="58" spans="1:8" ht="14.25">
      <c r="A58">
        <v>52</v>
      </c>
      <c r="B58" t="s">
        <v>64</v>
      </c>
      <c r="C58" t="str">
        <f>".555"</f>
        <v>.555</v>
      </c>
      <c r="D58" t="str">
        <f>".465"</f>
        <v>.465</v>
      </c>
      <c r="E58" t="str">
        <f>".523"</f>
        <v>.523</v>
      </c>
      <c r="F58" t="str">
        <f>".724"</f>
        <v>.724</v>
      </c>
      <c r="G58" t="str">
        <f>".995"</f>
        <v>.995</v>
      </c>
      <c r="H58" t="str">
        <f>".3262"</f>
        <v>.3262</v>
      </c>
    </row>
    <row r="59" spans="1:8" ht="14.25">
      <c r="A59">
        <v>53</v>
      </c>
      <c r="B59" t="s">
        <v>65</v>
      </c>
      <c r="C59" t="str">
        <f>".278"</f>
        <v>.278</v>
      </c>
      <c r="D59" t="str">
        <f>".743"</f>
        <v>.743</v>
      </c>
      <c r="E59" t="str">
        <f>".447"</f>
        <v>.447</v>
      </c>
      <c r="F59" t="str">
        <f>".807"</f>
        <v>.807</v>
      </c>
      <c r="G59" t="str">
        <f>"1.012"</f>
        <v>1.012</v>
      </c>
      <c r="H59" t="str">
        <f>".3287"</f>
        <v>.3287</v>
      </c>
    </row>
    <row r="60" spans="1:8" ht="14.25">
      <c r="A60">
        <v>54</v>
      </c>
      <c r="B60" t="s">
        <v>66</v>
      </c>
      <c r="C60" t="str">
        <f>".590"</f>
        <v>.590</v>
      </c>
      <c r="D60" t="str">
        <f>".773"</f>
        <v>.773</v>
      </c>
      <c r="E60" t="str">
        <f>".946"</f>
        <v>.946</v>
      </c>
      <c r="F60" t="str">
        <f>".351"</f>
        <v>.351</v>
      </c>
      <c r="G60" t="str">
        <f>".640"</f>
        <v>.640</v>
      </c>
      <c r="H60" t="str">
        <f>".3300"</f>
        <v>.3300</v>
      </c>
    </row>
    <row r="61" spans="1:8" ht="14.25">
      <c r="A61">
        <v>55</v>
      </c>
      <c r="B61" t="s">
        <v>67</v>
      </c>
      <c r="C61" t="str">
        <f>".721"</f>
        <v>.721</v>
      </c>
      <c r="D61" t="str">
        <f>".598"</f>
        <v>.598</v>
      </c>
      <c r="E61" t="str">
        <f>".684"</f>
        <v>.684</v>
      </c>
      <c r="F61" t="str">
        <f>".708"</f>
        <v>.708</v>
      </c>
      <c r="G61" t="str">
        <f>".684"</f>
        <v>.684</v>
      </c>
      <c r="H61" t="str">
        <f>".3395"</f>
        <v>.3395</v>
      </c>
    </row>
    <row r="62" spans="1:8" ht="14.25">
      <c r="A62">
        <v>56</v>
      </c>
      <c r="B62" t="s">
        <v>68</v>
      </c>
      <c r="C62" t="str">
        <f>".758"</f>
        <v>.758</v>
      </c>
      <c r="D62" t="str">
        <f>".536"</f>
        <v>.536</v>
      </c>
      <c r="E62" t="str">
        <f>".713"</f>
        <v>.713</v>
      </c>
      <c r="F62" t="str">
        <f>".486"</f>
        <v>.486</v>
      </c>
      <c r="G62" t="str">
        <f>".925"</f>
        <v>.925</v>
      </c>
      <c r="H62" t="str">
        <f>".3418"</f>
        <v>.3418</v>
      </c>
    </row>
    <row r="63" spans="1:8" ht="14.25">
      <c r="A63">
        <v>57</v>
      </c>
      <c r="B63" t="s">
        <v>69</v>
      </c>
      <c r="C63" t="str">
        <f>".506"</f>
        <v>.506</v>
      </c>
      <c r="D63" t="str">
        <f>".400"</f>
        <v>.400</v>
      </c>
      <c r="E63" t="str">
        <f>".808"</f>
        <v>.808</v>
      </c>
      <c r="F63" t="str">
        <f>".701"</f>
        <v>.701</v>
      </c>
      <c r="G63" t="str">
        <f>"1.047"</f>
        <v>1.047</v>
      </c>
      <c r="H63" t="str">
        <f>".3462"</f>
        <v>.3462</v>
      </c>
    </row>
    <row r="64" spans="1:8" ht="14.25">
      <c r="A64">
        <v>58</v>
      </c>
      <c r="B64" t="s">
        <v>70</v>
      </c>
      <c r="C64" t="str">
        <f>".373"</f>
        <v>.373</v>
      </c>
      <c r="D64" t="str">
        <f>".909"</f>
        <v>.909</v>
      </c>
      <c r="E64" t="str">
        <f>".794"</f>
        <v>.794</v>
      </c>
      <c r="F64" t="str">
        <f>".875"</f>
        <v>.875</v>
      </c>
      <c r="G64" t="str">
        <f>".525"</f>
        <v>.525</v>
      </c>
      <c r="H64" t="str">
        <f>".3476"</f>
        <v>.3476</v>
      </c>
    </row>
    <row r="65" spans="1:8" ht="14.25">
      <c r="A65">
        <v>59</v>
      </c>
      <c r="B65" t="s">
        <v>71</v>
      </c>
      <c r="C65" t="str">
        <f>".930"</f>
        <v>.930</v>
      </c>
      <c r="D65" t="str">
        <f>".601"</f>
        <v>.601</v>
      </c>
      <c r="E65" t="str">
        <f>".800"</f>
        <v>.800</v>
      </c>
      <c r="F65" t="str">
        <f>".663"</f>
        <v>.663</v>
      </c>
      <c r="G65" t="str">
        <f>".543"</f>
        <v>.543</v>
      </c>
      <c r="H65" t="str">
        <f>".3537"</f>
        <v>.3537</v>
      </c>
    </row>
    <row r="66" spans="1:8" ht="14.25">
      <c r="A66">
        <v>60</v>
      </c>
      <c r="B66" t="s">
        <v>72</v>
      </c>
      <c r="C66" t="str">
        <f>".367"</f>
        <v>.367</v>
      </c>
      <c r="D66" t="str">
        <f>".866"</f>
        <v>.866</v>
      </c>
      <c r="E66" t="str">
        <f>".699"</f>
        <v>.699</v>
      </c>
      <c r="F66" t="str">
        <f>".878"</f>
        <v>.878</v>
      </c>
      <c r="G66" t="str">
        <f>".742"</f>
        <v>.742</v>
      </c>
      <c r="H66" t="str">
        <f>".3552"</f>
        <v>.3552</v>
      </c>
    </row>
    <row r="67" spans="1:8" ht="14.25">
      <c r="A67">
        <v>61</v>
      </c>
      <c r="B67" t="s">
        <v>73</v>
      </c>
      <c r="C67" t="str">
        <f>".530"</f>
        <v>.530</v>
      </c>
      <c r="D67" t="str">
        <f>".840"</f>
        <v>.840</v>
      </c>
      <c r="E67" t="str">
        <f>".699"</f>
        <v>.699</v>
      </c>
      <c r="F67" t="str">
        <f>".674"</f>
        <v>.674</v>
      </c>
      <c r="G67" t="str">
        <f>".821"</f>
        <v>.821</v>
      </c>
      <c r="H67" t="str">
        <f>".3564"</f>
        <v>.3564</v>
      </c>
    </row>
    <row r="68" spans="1:9" ht="14.25">
      <c r="A68">
        <v>62</v>
      </c>
      <c r="B68" t="s">
        <v>74</v>
      </c>
      <c r="C68" t="str">
        <f>".576"</f>
        <v>.576</v>
      </c>
      <c r="D68" t="str">
        <f>".597"</f>
        <v>.597</v>
      </c>
      <c r="E68" t="str">
        <f>".587"</f>
        <v>.587</v>
      </c>
      <c r="F68" t="str">
        <f>".776"</f>
        <v>.776</v>
      </c>
      <c r="G68" t="str">
        <f>"1.043"</f>
        <v>1.043</v>
      </c>
      <c r="H68" t="str">
        <f>".3579"</f>
        <v>.3579</v>
      </c>
      <c r="I68" t="s">
        <v>75</v>
      </c>
    </row>
    <row r="69" spans="1:9" ht="14.25">
      <c r="A69">
        <v>63</v>
      </c>
      <c r="B69" t="s">
        <v>76</v>
      </c>
      <c r="C69" t="str">
        <f>".609"</f>
        <v>.609</v>
      </c>
      <c r="D69" t="str">
        <f>".595"</f>
        <v>.595</v>
      </c>
      <c r="E69" t="str">
        <f>".649"</f>
        <v>.649</v>
      </c>
      <c r="F69" t="str">
        <f>".882"</f>
        <v>.882</v>
      </c>
      <c r="G69" t="str">
        <f>".844"</f>
        <v>.844</v>
      </c>
      <c r="H69" t="str">
        <f>".3579"</f>
        <v>.3579</v>
      </c>
      <c r="I69" t="s">
        <v>77</v>
      </c>
    </row>
    <row r="70" spans="1:8" ht="14.25">
      <c r="A70">
        <v>64</v>
      </c>
      <c r="B70" t="s">
        <v>78</v>
      </c>
      <c r="C70" t="str">
        <f>".556"</f>
        <v>.556</v>
      </c>
      <c r="D70" t="str">
        <f>".673"</f>
        <v>.673</v>
      </c>
      <c r="E70" t="str">
        <f>".628"</f>
        <v>.628</v>
      </c>
      <c r="F70" t="str">
        <f>"1.262"</f>
        <v>1.262</v>
      </c>
      <c r="G70" t="str">
        <f>".501"</f>
        <v>.501</v>
      </c>
      <c r="H70" t="str">
        <f>".3620"</f>
        <v>.3620</v>
      </c>
    </row>
    <row r="71" spans="1:8" ht="14.25">
      <c r="A71">
        <v>65</v>
      </c>
      <c r="B71" t="s">
        <v>79</v>
      </c>
      <c r="C71" t="str">
        <f>"1.064"</f>
        <v>1.064</v>
      </c>
      <c r="D71" t="str">
        <f>".512"</f>
        <v>.512</v>
      </c>
      <c r="E71" t="str">
        <f>".748"</f>
        <v>.748</v>
      </c>
      <c r="F71" t="str">
        <f>".578"</f>
        <v>.578</v>
      </c>
      <c r="G71" t="str">
        <f>".730"</f>
        <v>.730</v>
      </c>
      <c r="H71" t="str">
        <f>".3632"</f>
        <v>.3632</v>
      </c>
    </row>
    <row r="72" spans="1:8" ht="14.25">
      <c r="A72">
        <v>66</v>
      </c>
      <c r="B72" t="s">
        <v>80</v>
      </c>
      <c r="C72" t="str">
        <f>".828"</f>
        <v>.828</v>
      </c>
      <c r="D72" t="str">
        <f>".792"</f>
        <v>.792</v>
      </c>
      <c r="E72" t="str">
        <f>".633"</f>
        <v>.633</v>
      </c>
      <c r="F72" t="str">
        <f>".747"</f>
        <v>.747</v>
      </c>
      <c r="G72" t="str">
        <f>".677"</f>
        <v>.677</v>
      </c>
      <c r="H72" t="str">
        <f>".3677"</f>
        <v>.3677</v>
      </c>
    </row>
    <row r="73" spans="1:8" ht="14.25">
      <c r="A73">
        <v>67</v>
      </c>
      <c r="B73" t="s">
        <v>81</v>
      </c>
      <c r="C73" t="str">
        <f>".499"</f>
        <v>.499</v>
      </c>
      <c r="D73" t="str">
        <f>".811"</f>
        <v>.811</v>
      </c>
      <c r="E73" t="str">
        <f>".921"</f>
        <v>.921</v>
      </c>
      <c r="F73" t="str">
        <f>".689"</f>
        <v>.689</v>
      </c>
      <c r="G73" t="str">
        <f>".771"</f>
        <v>.771</v>
      </c>
      <c r="H73" t="str">
        <f>".3691"</f>
        <v>.3691</v>
      </c>
    </row>
    <row r="74" spans="1:8" ht="14.25">
      <c r="A74">
        <v>68</v>
      </c>
      <c r="B74" t="s">
        <v>82</v>
      </c>
      <c r="C74" t="str">
        <f>".607"</f>
        <v>.607</v>
      </c>
      <c r="D74" t="str">
        <f>"1.184"</f>
        <v>1.184</v>
      </c>
      <c r="E74" t="str">
        <f>".786"</f>
        <v>.786</v>
      </c>
      <c r="F74" t="str">
        <f>".522"</f>
        <v>.522</v>
      </c>
      <c r="G74" t="str">
        <f>".595"</f>
        <v>.595</v>
      </c>
      <c r="H74" t="str">
        <f>".3694"</f>
        <v>.3694</v>
      </c>
    </row>
    <row r="75" spans="1:8" ht="14.25">
      <c r="A75">
        <v>69</v>
      </c>
      <c r="B75" t="s">
        <v>83</v>
      </c>
      <c r="C75" t="str">
        <f>"1.048"</f>
        <v>1.048</v>
      </c>
      <c r="D75" t="str">
        <f>".780"</f>
        <v>.780</v>
      </c>
      <c r="E75" t="str">
        <f>".616"</f>
        <v>.616</v>
      </c>
      <c r="F75" t="str">
        <f>".677"</f>
        <v>.677</v>
      </c>
      <c r="G75" t="str">
        <f>".580"</f>
        <v>.580</v>
      </c>
      <c r="H75" t="str">
        <f>".3701"</f>
        <v>.3701</v>
      </c>
    </row>
    <row r="76" spans="1:8" ht="14.25">
      <c r="A76">
        <v>70</v>
      </c>
      <c r="B76" t="s">
        <v>84</v>
      </c>
      <c r="C76" t="str">
        <f>".515"</f>
        <v>.515</v>
      </c>
      <c r="D76" t="str">
        <f>".798"</f>
        <v>.798</v>
      </c>
      <c r="E76" t="str">
        <f>"1.106"</f>
        <v>1.106</v>
      </c>
      <c r="F76" t="str">
        <f>".949"</f>
        <v>.949</v>
      </c>
      <c r="G76" t="str">
        <f>".553"</f>
        <v>.553</v>
      </c>
      <c r="H76" t="str">
        <f>".3921"</f>
        <v>.3921</v>
      </c>
    </row>
    <row r="77" spans="1:8" ht="14.25">
      <c r="A77">
        <v>71</v>
      </c>
      <c r="B77" t="s">
        <v>85</v>
      </c>
      <c r="C77" t="str">
        <f>".651"</f>
        <v>.651</v>
      </c>
      <c r="D77" t="str">
        <f>".919"</f>
        <v>.919</v>
      </c>
      <c r="E77" t="str">
        <f>".454"</f>
        <v>.454</v>
      </c>
      <c r="F77" t="str">
        <f>".573"</f>
        <v>.573</v>
      </c>
      <c r="G77" t="str">
        <f>"1.360"</f>
        <v>1.360</v>
      </c>
      <c r="H77" t="str">
        <f>".3957"</f>
        <v>.3957</v>
      </c>
    </row>
    <row r="78" spans="1:8" ht="14.25">
      <c r="A78">
        <v>72</v>
      </c>
      <c r="B78" t="s">
        <v>86</v>
      </c>
      <c r="C78" t="str">
        <f>".936"</f>
        <v>.936</v>
      </c>
      <c r="D78" t="str">
        <f>".516"</f>
        <v>.516</v>
      </c>
      <c r="E78" t="str">
        <f>".815"</f>
        <v>.815</v>
      </c>
      <c r="F78" t="str">
        <f>"1.225"</f>
        <v>1.225</v>
      </c>
      <c r="G78" t="str">
        <f>".617"</f>
        <v>.617</v>
      </c>
      <c r="H78" t="str">
        <f>".4109"</f>
        <v>.4109</v>
      </c>
    </row>
    <row r="79" spans="1:8" ht="14.25">
      <c r="A79">
        <v>73</v>
      </c>
      <c r="B79" t="s">
        <v>87</v>
      </c>
      <c r="C79" t="str">
        <f>".617"</f>
        <v>.617</v>
      </c>
      <c r="D79" t="str">
        <f>".440"</f>
        <v>.440</v>
      </c>
      <c r="E79" t="str">
        <f>"1.113"</f>
        <v>1.113</v>
      </c>
      <c r="F79" t="str">
        <f>"1.261"</f>
        <v>1.261</v>
      </c>
      <c r="G79" t="str">
        <f>".789"</f>
        <v>.789</v>
      </c>
      <c r="H79" t="str">
        <f>".4220"</f>
        <v>.4220</v>
      </c>
    </row>
    <row r="80" spans="1:8" ht="14.25">
      <c r="A80">
        <v>74</v>
      </c>
      <c r="B80" t="s">
        <v>88</v>
      </c>
      <c r="C80" t="str">
        <f>".724"</f>
        <v>.724</v>
      </c>
      <c r="D80" t="str">
        <f>".419"</f>
        <v>.419</v>
      </c>
      <c r="E80" t="str">
        <f>"1.346"</f>
        <v>1.346</v>
      </c>
      <c r="F80" t="str">
        <f>".838"</f>
        <v>.838</v>
      </c>
      <c r="G80" t="str">
        <f>"1.457"</f>
        <v>1.457</v>
      </c>
      <c r="H80" t="str">
        <f>".4784"</f>
        <v>.4784</v>
      </c>
    </row>
    <row r="81" spans="1:8" ht="14.25">
      <c r="A81">
        <v>75</v>
      </c>
      <c r="B81" t="s">
        <v>89</v>
      </c>
      <c r="C81" t="str">
        <f>".937"</f>
        <v>.937</v>
      </c>
      <c r="D81" t="str">
        <f>".946"</f>
        <v>.946</v>
      </c>
      <c r="E81" t="str">
        <f>".856"</f>
        <v>.856</v>
      </c>
      <c r="F81" t="str">
        <f>"1.083"</f>
        <v>1.083</v>
      </c>
      <c r="G81" t="str">
        <f>"1.001"</f>
        <v>1.001</v>
      </c>
      <c r="H81" t="str">
        <f>".4823"</f>
        <v>.4823</v>
      </c>
    </row>
    <row r="82" spans="1:8" ht="14.25">
      <c r="A82">
        <v>76</v>
      </c>
      <c r="B82" t="s">
        <v>90</v>
      </c>
      <c r="C82" t="str">
        <f>".973"</f>
        <v>.973</v>
      </c>
      <c r="D82" t="str">
        <f>".909"</f>
        <v>.909</v>
      </c>
      <c r="E82" t="str">
        <f>"1.362"</f>
        <v>1.362</v>
      </c>
      <c r="F82" t="str">
        <f>".769"</f>
        <v>.769</v>
      </c>
      <c r="G82" t="str">
        <f>".839"</f>
        <v>.839</v>
      </c>
      <c r="H82" t="str">
        <f>".4852"</f>
        <v>.4852</v>
      </c>
    </row>
    <row r="83" spans="1:8" ht="14.25">
      <c r="A83">
        <v>77</v>
      </c>
      <c r="B83" t="s">
        <v>91</v>
      </c>
      <c r="C83" t="str">
        <f>"1.067"</f>
        <v>1.067</v>
      </c>
      <c r="D83" t="str">
        <f>".759"</f>
        <v>.759</v>
      </c>
      <c r="E83" t="str">
        <f>".819"</f>
        <v>.819</v>
      </c>
      <c r="F83" t="str">
        <f>"1.102"</f>
        <v>1.102</v>
      </c>
      <c r="G83" t="str">
        <f>"1.144"</f>
        <v>1.144</v>
      </c>
      <c r="H83" t="str">
        <f>".4891"</f>
        <v>.4891</v>
      </c>
    </row>
    <row r="84" spans="1:8" ht="14.25">
      <c r="A84">
        <v>78</v>
      </c>
      <c r="B84" t="s">
        <v>92</v>
      </c>
      <c r="C84" t="str">
        <f>".733"</f>
        <v>.733</v>
      </c>
      <c r="D84" t="str">
        <f>"1.137"</f>
        <v>1.137</v>
      </c>
      <c r="E84" t="str">
        <f>"1.150"</f>
        <v>1.150</v>
      </c>
      <c r="F84" t="str">
        <f>"1.214"</f>
        <v>1.214</v>
      </c>
      <c r="G84" t="str">
        <f>"1.088"</f>
        <v>1.088</v>
      </c>
      <c r="H84" t="str">
        <f>".5322"</f>
        <v>.5322</v>
      </c>
    </row>
    <row r="85" spans="1:8" ht="14.25">
      <c r="A85">
        <v>79</v>
      </c>
      <c r="B85" t="s">
        <v>93</v>
      </c>
      <c r="C85" t="str">
        <f>"1.021"</f>
        <v>1.021</v>
      </c>
      <c r="D85" t="str">
        <f>"3.310"</f>
        <v>3.310</v>
      </c>
      <c r="E85" t="str">
        <f>".962"</f>
        <v>.962</v>
      </c>
      <c r="F85" t="str">
        <f>".601"</f>
        <v>.601</v>
      </c>
      <c r="G85" t="str">
        <f>".886"</f>
        <v>.886</v>
      </c>
      <c r="H85" t="str">
        <f>".6780"</f>
        <v>.6780</v>
      </c>
    </row>
    <row r="86" spans="1:8" ht="14.25">
      <c r="A86">
        <v>80</v>
      </c>
      <c r="B86" t="s">
        <v>94</v>
      </c>
      <c r="C86" t="str">
        <f>"10.524"</f>
        <v>10.524</v>
      </c>
      <c r="D86" t="str">
        <f>".671"</f>
        <v>.671</v>
      </c>
      <c r="E86" t="str">
        <f>".569"</f>
        <v>.569</v>
      </c>
      <c r="F86" t="str">
        <f>".562"</f>
        <v>.562</v>
      </c>
      <c r="G86" t="str">
        <f>".657"</f>
        <v>.657</v>
      </c>
      <c r="H86" t="str">
        <f>"1.2983"</f>
        <v>1.2983</v>
      </c>
    </row>
    <row r="87" spans="1:9" ht="14.25">
      <c r="A87">
        <v>81</v>
      </c>
      <c r="B87" t="s">
        <v>95</v>
      </c>
      <c r="C87" t="str">
        <f aca="true" t="shared" si="0" ref="C87:G90">"10.000"</f>
        <v>10.000</v>
      </c>
      <c r="D87" t="str">
        <f t="shared" si="0"/>
        <v>10.000</v>
      </c>
      <c r="E87" t="str">
        <f t="shared" si="0"/>
        <v>10.000</v>
      </c>
      <c r="F87" t="str">
        <f t="shared" si="0"/>
        <v>10.000</v>
      </c>
      <c r="G87" t="str">
        <f t="shared" si="0"/>
        <v>10.000</v>
      </c>
      <c r="H87" t="str">
        <f>"5.0000"</f>
        <v>5.0000</v>
      </c>
      <c r="I87" t="s">
        <v>75</v>
      </c>
    </row>
    <row r="88" spans="1:9" ht="14.25">
      <c r="A88">
        <v>82</v>
      </c>
      <c r="B88" t="s">
        <v>96</v>
      </c>
      <c r="C88" t="str">
        <f t="shared" si="0"/>
        <v>10.000</v>
      </c>
      <c r="D88" t="str">
        <f t="shared" si="0"/>
        <v>10.000</v>
      </c>
      <c r="E88" t="str">
        <f t="shared" si="0"/>
        <v>10.000</v>
      </c>
      <c r="F88" t="str">
        <f t="shared" si="0"/>
        <v>10.000</v>
      </c>
      <c r="G88" t="str">
        <f t="shared" si="0"/>
        <v>10.000</v>
      </c>
      <c r="H88" t="str">
        <f>"5.0000"</f>
        <v>5.0000</v>
      </c>
      <c r="I88" t="s">
        <v>77</v>
      </c>
    </row>
    <row r="89" spans="1:9" ht="14.25">
      <c r="A89">
        <v>83</v>
      </c>
      <c r="B89" t="s">
        <v>97</v>
      </c>
      <c r="C89" t="str">
        <f t="shared" si="0"/>
        <v>10.000</v>
      </c>
      <c r="D89" t="str">
        <f t="shared" si="0"/>
        <v>10.000</v>
      </c>
      <c r="E89" t="str">
        <f t="shared" si="0"/>
        <v>10.000</v>
      </c>
      <c r="F89" t="str">
        <f t="shared" si="0"/>
        <v>10.000</v>
      </c>
      <c r="G89" t="str">
        <f t="shared" si="0"/>
        <v>10.000</v>
      </c>
      <c r="H89" t="str">
        <f>"5.0000"</f>
        <v>5.0000</v>
      </c>
      <c r="I89" t="s">
        <v>98</v>
      </c>
    </row>
    <row r="90" spans="1:9" ht="14.25">
      <c r="A90">
        <v>84</v>
      </c>
      <c r="B90" t="s">
        <v>99</v>
      </c>
      <c r="C90" t="str">
        <f t="shared" si="0"/>
        <v>10.000</v>
      </c>
      <c r="D90" t="str">
        <f t="shared" si="0"/>
        <v>10.000</v>
      </c>
      <c r="E90" t="str">
        <f t="shared" si="0"/>
        <v>10.000</v>
      </c>
      <c r="F90" t="str">
        <f t="shared" si="0"/>
        <v>10.000</v>
      </c>
      <c r="G90" t="str">
        <f t="shared" si="0"/>
        <v>10.000</v>
      </c>
      <c r="H90" t="str">
        <f>"5.0000"</f>
        <v>5.0000</v>
      </c>
      <c r="I90" t="s">
        <v>100</v>
      </c>
    </row>
    <row r="91" ht="14.25">
      <c r="A91" t="s">
        <v>101</v>
      </c>
    </row>
    <row r="93" ht="14.25">
      <c r="A93" t="s">
        <v>102</v>
      </c>
    </row>
    <row r="94" spans="1:9" ht="14.25">
      <c r="A94" t="s">
        <v>4</v>
      </c>
      <c r="B94" t="s">
        <v>5</v>
      </c>
      <c r="C94" t="s">
        <v>6</v>
      </c>
      <c r="D94" t="s">
        <v>7</v>
      </c>
      <c r="E94" t="s">
        <v>8</v>
      </c>
      <c r="F94" t="s">
        <v>9</v>
      </c>
      <c r="G94" t="s">
        <v>10</v>
      </c>
      <c r="H94" t="s">
        <v>11</v>
      </c>
      <c r="I94" t="s">
        <v>12</v>
      </c>
    </row>
    <row r="95" spans="1:8" ht="14.25">
      <c r="A95">
        <v>1</v>
      </c>
      <c r="B95" t="s">
        <v>41</v>
      </c>
      <c r="C95" t="str">
        <f>".214"</f>
        <v>.214</v>
      </c>
      <c r="D95" t="str">
        <f>".184"</f>
        <v>.184</v>
      </c>
      <c r="E95" t="str">
        <f>".194"</f>
        <v>.194</v>
      </c>
      <c r="F95" t="str">
        <f>".161"</f>
        <v>.161</v>
      </c>
      <c r="G95" t="str">
        <f>".215"</f>
        <v>.215</v>
      </c>
      <c r="H95" t="str">
        <f>".1936"</f>
        <v>.1936</v>
      </c>
    </row>
    <row r="96" spans="1:8" ht="14.25">
      <c r="A96">
        <v>2</v>
      </c>
      <c r="B96" t="s">
        <v>61</v>
      </c>
      <c r="C96" t="str">
        <f>".282"</f>
        <v>.282</v>
      </c>
      <c r="D96" t="str">
        <f>".138"</f>
        <v>.138</v>
      </c>
      <c r="E96" t="str">
        <f>".202"</f>
        <v>.202</v>
      </c>
      <c r="F96" t="str">
        <f>".207"</f>
        <v>.207</v>
      </c>
      <c r="G96" t="str">
        <f>".149"</f>
        <v>.149</v>
      </c>
      <c r="H96" t="str">
        <f>".1956"</f>
        <v>.1956</v>
      </c>
    </row>
    <row r="97" spans="1:8" ht="14.25">
      <c r="A97">
        <v>3</v>
      </c>
      <c r="B97" t="s">
        <v>43</v>
      </c>
      <c r="C97" t="str">
        <f>".165"</f>
        <v>.165</v>
      </c>
      <c r="D97" t="str">
        <f>".270"</f>
        <v>.270</v>
      </c>
      <c r="E97" t="str">
        <f>".204"</f>
        <v>.204</v>
      </c>
      <c r="F97" t="str">
        <f>".158"</f>
        <v>.158</v>
      </c>
      <c r="G97" t="str">
        <f>".193"</f>
        <v>.193</v>
      </c>
      <c r="H97" t="str">
        <f>".1980"</f>
        <v>.1980</v>
      </c>
    </row>
    <row r="98" spans="1:8" ht="14.25">
      <c r="A98">
        <v>4</v>
      </c>
      <c r="B98" t="s">
        <v>26</v>
      </c>
      <c r="C98" t="str">
        <f>".330"</f>
        <v>.330</v>
      </c>
      <c r="D98" t="str">
        <f>".288"</f>
        <v>.288</v>
      </c>
      <c r="E98" t="str">
        <f>".198"</f>
        <v>.198</v>
      </c>
      <c r="F98" t="str">
        <f>".086"</f>
        <v>.086</v>
      </c>
      <c r="G98" t="str">
        <f>".212"</f>
        <v>.212</v>
      </c>
      <c r="H98" t="str">
        <f>".2228"</f>
        <v>.2228</v>
      </c>
    </row>
    <row r="99" spans="1:8" ht="14.25">
      <c r="A99">
        <v>5</v>
      </c>
      <c r="B99" t="s">
        <v>50</v>
      </c>
      <c r="C99" t="str">
        <f>".187"</f>
        <v>.187</v>
      </c>
      <c r="D99" t="str">
        <f>".238"</f>
        <v>.238</v>
      </c>
      <c r="E99" t="str">
        <f>".187"</f>
        <v>.187</v>
      </c>
      <c r="F99" t="str">
        <f>".205"</f>
        <v>.205</v>
      </c>
      <c r="G99" t="str">
        <f>".308"</f>
        <v>.308</v>
      </c>
      <c r="H99" t="str">
        <f>".2250"</f>
        <v>.2250</v>
      </c>
    </row>
    <row r="100" spans="1:8" ht="14.25">
      <c r="A100">
        <v>6</v>
      </c>
      <c r="B100" t="s">
        <v>22</v>
      </c>
      <c r="C100" t="str">
        <f>".352"</f>
        <v>.352</v>
      </c>
      <c r="D100" t="str">
        <f>".143"</f>
        <v>.143</v>
      </c>
      <c r="E100" t="str">
        <f>".270"</f>
        <v>.270</v>
      </c>
      <c r="F100" t="str">
        <f>".204"</f>
        <v>.204</v>
      </c>
      <c r="G100" t="str">
        <f>".171"</f>
        <v>.171</v>
      </c>
      <c r="H100" t="str">
        <f>".2280"</f>
        <v>.2280</v>
      </c>
    </row>
    <row r="101" spans="1:8" ht="14.25">
      <c r="A101">
        <v>7</v>
      </c>
      <c r="B101" t="s">
        <v>14</v>
      </c>
      <c r="C101" t="str">
        <f>".226"</f>
        <v>.226</v>
      </c>
      <c r="D101" t="str">
        <f>".259"</f>
        <v>.259</v>
      </c>
      <c r="E101" t="str">
        <f>".207"</f>
        <v>.207</v>
      </c>
      <c r="F101" t="str">
        <f>".195"</f>
        <v>.195</v>
      </c>
      <c r="G101" t="str">
        <f>".262"</f>
        <v>.262</v>
      </c>
      <c r="H101" t="str">
        <f>".2298"</f>
        <v>.2298</v>
      </c>
    </row>
    <row r="102" spans="1:8" ht="14.25">
      <c r="A102">
        <v>8</v>
      </c>
      <c r="B102" t="s">
        <v>32</v>
      </c>
      <c r="C102" t="str">
        <f>".201"</f>
        <v>.201</v>
      </c>
      <c r="D102" t="str">
        <f>".227"</f>
        <v>.227</v>
      </c>
      <c r="E102" t="str">
        <f>".148"</f>
        <v>.148</v>
      </c>
      <c r="F102" t="str">
        <f>".391"</f>
        <v>.391</v>
      </c>
      <c r="G102" t="str">
        <f>".184"</f>
        <v>.184</v>
      </c>
      <c r="H102" t="str">
        <f>".2302"</f>
        <v>.2302</v>
      </c>
    </row>
    <row r="103" spans="1:8" ht="14.25">
      <c r="A103">
        <v>9</v>
      </c>
      <c r="B103" t="s">
        <v>20</v>
      </c>
      <c r="C103" t="str">
        <f>".304"</f>
        <v>.304</v>
      </c>
      <c r="D103" t="str">
        <f>".273"</f>
        <v>.273</v>
      </c>
      <c r="E103" t="str">
        <f>".268"</f>
        <v>.268</v>
      </c>
      <c r="F103" t="str">
        <f>".125"</f>
        <v>.125</v>
      </c>
      <c r="G103" t="str">
        <f>".191"</f>
        <v>.191</v>
      </c>
      <c r="H103" t="str">
        <f>".2322"</f>
        <v>.2322</v>
      </c>
    </row>
    <row r="104" spans="1:8" ht="14.25">
      <c r="A104">
        <v>10</v>
      </c>
      <c r="B104" t="s">
        <v>25</v>
      </c>
      <c r="C104" t="str">
        <f>".137"</f>
        <v>.137</v>
      </c>
      <c r="D104" t="str">
        <f>".280"</f>
        <v>.280</v>
      </c>
      <c r="E104" t="str">
        <f>".251"</f>
        <v>.251</v>
      </c>
      <c r="F104" t="str">
        <f>".259"</f>
        <v>.259</v>
      </c>
      <c r="G104" t="str">
        <f>".241"</f>
        <v>.241</v>
      </c>
      <c r="H104" t="str">
        <f>".2336"</f>
        <v>.2336</v>
      </c>
    </row>
    <row r="105" spans="1:8" ht="14.25">
      <c r="A105">
        <v>11</v>
      </c>
      <c r="B105" t="s">
        <v>45</v>
      </c>
      <c r="C105" t="str">
        <f>".169"</f>
        <v>.169</v>
      </c>
      <c r="D105" t="str">
        <f>".280"</f>
        <v>.280</v>
      </c>
      <c r="E105" t="str">
        <f>".321"</f>
        <v>.321</v>
      </c>
      <c r="F105" t="str">
        <f>".263"</f>
        <v>.263</v>
      </c>
      <c r="G105" t="str">
        <f>".164"</f>
        <v>.164</v>
      </c>
      <c r="H105" t="str">
        <f>".2394"</f>
        <v>.2394</v>
      </c>
    </row>
    <row r="106" spans="1:8" ht="14.25">
      <c r="A106">
        <v>12</v>
      </c>
      <c r="B106" t="s">
        <v>24</v>
      </c>
      <c r="C106" t="str">
        <f>".198"</f>
        <v>.198</v>
      </c>
      <c r="D106" t="str">
        <f>".109"</f>
        <v>.109</v>
      </c>
      <c r="E106" t="str">
        <f>".262"</f>
        <v>.262</v>
      </c>
      <c r="F106" t="str">
        <f>".275"</f>
        <v>.275</v>
      </c>
      <c r="G106" t="str">
        <f>".382"</f>
        <v>.382</v>
      </c>
      <c r="H106" t="str">
        <f>".2452"</f>
        <v>.2452</v>
      </c>
    </row>
    <row r="107" spans="1:8" ht="14.25">
      <c r="A107">
        <v>13</v>
      </c>
      <c r="B107" t="s">
        <v>46</v>
      </c>
      <c r="C107" t="str">
        <f>".212"</f>
        <v>.212</v>
      </c>
      <c r="D107" t="str">
        <f>".186"</f>
        <v>.186</v>
      </c>
      <c r="E107" t="str">
        <f>".328"</f>
        <v>.328</v>
      </c>
      <c r="F107" t="str">
        <f>".299"</f>
        <v>.299</v>
      </c>
      <c r="G107" t="str">
        <f>".203"</f>
        <v>.203</v>
      </c>
      <c r="H107" t="str">
        <f>".2456"</f>
        <v>.2456</v>
      </c>
    </row>
    <row r="108" spans="1:8" ht="14.25">
      <c r="A108">
        <v>14</v>
      </c>
      <c r="B108" t="s">
        <v>13</v>
      </c>
      <c r="C108" t="str">
        <f>".402"</f>
        <v>.402</v>
      </c>
      <c r="D108" t="str">
        <f>".262"</f>
        <v>.262</v>
      </c>
      <c r="E108" t="str">
        <f>".221"</f>
        <v>.221</v>
      </c>
      <c r="F108" t="str">
        <f>".232"</f>
        <v>.232</v>
      </c>
      <c r="G108" t="str">
        <f>".117"</f>
        <v>.117</v>
      </c>
      <c r="H108" t="str">
        <f>".2468"</f>
        <v>.2468</v>
      </c>
    </row>
    <row r="109" spans="1:8" ht="14.25">
      <c r="A109">
        <v>15</v>
      </c>
      <c r="B109" t="s">
        <v>58</v>
      </c>
      <c r="C109" t="str">
        <f>".263"</f>
        <v>.263</v>
      </c>
      <c r="D109" t="str">
        <f>".286"</f>
        <v>.286</v>
      </c>
      <c r="E109" t="str">
        <f>".225"</f>
        <v>.225</v>
      </c>
      <c r="F109" t="str">
        <f>".209"</f>
        <v>.209</v>
      </c>
      <c r="G109" t="str">
        <f>".254"</f>
        <v>.254</v>
      </c>
      <c r="H109" t="str">
        <f>".2474"</f>
        <v>.2474</v>
      </c>
    </row>
    <row r="110" spans="1:8" ht="14.25">
      <c r="A110">
        <v>16</v>
      </c>
      <c r="B110" t="s">
        <v>52</v>
      </c>
      <c r="C110" t="str">
        <f>".215"</f>
        <v>.215</v>
      </c>
      <c r="D110" t="str">
        <f>".264"</f>
        <v>.264</v>
      </c>
      <c r="E110" t="str">
        <f>".233"</f>
        <v>.233</v>
      </c>
      <c r="F110" t="str">
        <f>".303"</f>
        <v>.303</v>
      </c>
      <c r="G110" t="str">
        <f>".228"</f>
        <v>.228</v>
      </c>
      <c r="H110" t="str">
        <f>".2486"</f>
        <v>.2486</v>
      </c>
    </row>
    <row r="111" spans="1:8" ht="14.25">
      <c r="A111">
        <v>17</v>
      </c>
      <c r="B111" t="s">
        <v>21</v>
      </c>
      <c r="C111" t="str">
        <f>".207"</f>
        <v>.207</v>
      </c>
      <c r="D111" t="str">
        <f>".216"</f>
        <v>.216</v>
      </c>
      <c r="E111" t="str">
        <f>".290"</f>
        <v>.290</v>
      </c>
      <c r="F111" t="str">
        <f>".388"</f>
        <v>.388</v>
      </c>
      <c r="G111" t="str">
        <f>".162"</f>
        <v>.162</v>
      </c>
      <c r="H111" t="str">
        <f>".2526"</f>
        <v>.2526</v>
      </c>
    </row>
    <row r="112" spans="1:8" ht="14.25">
      <c r="A112">
        <v>18</v>
      </c>
      <c r="B112" t="s">
        <v>48</v>
      </c>
      <c r="C112" t="str">
        <f>".303"</f>
        <v>.303</v>
      </c>
      <c r="D112" t="str">
        <f>".170"</f>
        <v>.170</v>
      </c>
      <c r="E112" t="str">
        <f>".291"</f>
        <v>.291</v>
      </c>
      <c r="F112" t="str">
        <f>".240"</f>
        <v>.240</v>
      </c>
      <c r="G112" t="str">
        <f>".281"</f>
        <v>.281</v>
      </c>
      <c r="H112" t="str">
        <f>".2570"</f>
        <v>.2570</v>
      </c>
    </row>
    <row r="113" spans="1:8" ht="14.25">
      <c r="A113">
        <v>19</v>
      </c>
      <c r="B113" t="s">
        <v>76</v>
      </c>
      <c r="C113" t="str">
        <f>".279"</f>
        <v>.279</v>
      </c>
      <c r="D113" t="str">
        <f>".312"</f>
        <v>.312</v>
      </c>
      <c r="E113" t="str">
        <f>".378"</f>
        <v>.378</v>
      </c>
      <c r="F113" t="str">
        <f>".242"</f>
        <v>.242</v>
      </c>
      <c r="G113" t="str">
        <f>".104"</f>
        <v>.104</v>
      </c>
      <c r="H113" t="str">
        <f>".2630"</f>
        <v>.2630</v>
      </c>
    </row>
    <row r="114" spans="1:8" ht="14.25">
      <c r="A114">
        <v>20</v>
      </c>
      <c r="B114" t="s">
        <v>67</v>
      </c>
      <c r="C114" t="str">
        <f>".185"</f>
        <v>.185</v>
      </c>
      <c r="D114" t="str">
        <f>".530"</f>
        <v>.530</v>
      </c>
      <c r="E114" t="str">
        <f>".303"</f>
        <v>.303</v>
      </c>
      <c r="F114" t="str">
        <f>".217"</f>
        <v>.217</v>
      </c>
      <c r="G114" t="str">
        <f>".090"</f>
        <v>.090</v>
      </c>
      <c r="H114" t="str">
        <f>".2650"</f>
        <v>.2650</v>
      </c>
    </row>
    <row r="115" spans="1:8" ht="14.25">
      <c r="A115">
        <v>21</v>
      </c>
      <c r="B115" t="s">
        <v>34</v>
      </c>
      <c r="C115" t="str">
        <f>".218"</f>
        <v>.218</v>
      </c>
      <c r="D115" t="str">
        <f>".310"</f>
        <v>.310</v>
      </c>
      <c r="E115" t="str">
        <f>".180"</f>
        <v>.180</v>
      </c>
      <c r="F115" t="str">
        <f>".289"</f>
        <v>.289</v>
      </c>
      <c r="G115" t="str">
        <f>".344"</f>
        <v>.344</v>
      </c>
      <c r="H115" t="str">
        <f>".2682"</f>
        <v>.2682</v>
      </c>
    </row>
    <row r="116" spans="1:8" ht="14.25">
      <c r="A116">
        <v>22</v>
      </c>
      <c r="B116" t="s">
        <v>59</v>
      </c>
      <c r="C116" t="str">
        <f>".168"</f>
        <v>.168</v>
      </c>
      <c r="D116" t="str">
        <f>".206"</f>
        <v>.206</v>
      </c>
      <c r="E116" t="str">
        <f>".453"</f>
        <v>.453</v>
      </c>
      <c r="F116" t="str">
        <f>".208"</f>
        <v>.208</v>
      </c>
      <c r="G116" t="str">
        <f>".311"</f>
        <v>.311</v>
      </c>
      <c r="H116" t="str">
        <f>".2692"</f>
        <v>.2692</v>
      </c>
    </row>
    <row r="117" spans="1:8" ht="14.25">
      <c r="A117">
        <v>23</v>
      </c>
      <c r="B117" t="s">
        <v>47</v>
      </c>
      <c r="C117" t="str">
        <f>".208"</f>
        <v>.208</v>
      </c>
      <c r="D117" t="str">
        <f>".192"</f>
        <v>.192</v>
      </c>
      <c r="E117" t="str">
        <f>".234"</f>
        <v>.234</v>
      </c>
      <c r="F117" t="str">
        <f>".449"</f>
        <v>.449</v>
      </c>
      <c r="G117" t="str">
        <f>".275"</f>
        <v>.275</v>
      </c>
      <c r="H117" t="str">
        <f>".2716"</f>
        <v>.2716</v>
      </c>
    </row>
    <row r="118" spans="1:8" ht="14.25">
      <c r="A118">
        <v>24</v>
      </c>
      <c r="B118" t="s">
        <v>62</v>
      </c>
      <c r="C118" t="str">
        <f>".160"</f>
        <v>.160</v>
      </c>
      <c r="D118" t="str">
        <f>".182"</f>
        <v>.182</v>
      </c>
      <c r="E118" t="str">
        <f>".451"</f>
        <v>.451</v>
      </c>
      <c r="F118" t="str">
        <f>".252"</f>
        <v>.252</v>
      </c>
      <c r="G118" t="str">
        <f>".328"</f>
        <v>.328</v>
      </c>
      <c r="H118" t="str">
        <f>".2746"</f>
        <v>.2746</v>
      </c>
    </row>
    <row r="119" spans="1:8" ht="14.25">
      <c r="A119">
        <v>25</v>
      </c>
      <c r="B119" t="s">
        <v>66</v>
      </c>
      <c r="C119" t="str">
        <f>".296"</f>
        <v>.296</v>
      </c>
      <c r="D119" t="str">
        <f>".454"</f>
        <v>.454</v>
      </c>
      <c r="E119" t="str">
        <f>".205"</f>
        <v>.205</v>
      </c>
      <c r="F119" t="str">
        <f>".219"</f>
        <v>.219</v>
      </c>
      <c r="G119" t="str">
        <f>".202"</f>
        <v>.202</v>
      </c>
      <c r="H119" t="str">
        <f>".2752"</f>
        <v>.2752</v>
      </c>
    </row>
    <row r="120" spans="1:8" ht="14.25">
      <c r="A120">
        <v>26</v>
      </c>
      <c r="B120" t="s">
        <v>42</v>
      </c>
      <c r="C120" t="str">
        <f>".302"</f>
        <v>.302</v>
      </c>
      <c r="D120" t="str">
        <f>".303"</f>
        <v>.303</v>
      </c>
      <c r="E120" t="str">
        <f>".277"</f>
        <v>.277</v>
      </c>
      <c r="F120" t="str">
        <f>".252"</f>
        <v>.252</v>
      </c>
      <c r="G120" t="str">
        <f>".244"</f>
        <v>.244</v>
      </c>
      <c r="H120" t="str">
        <f>".2756"</f>
        <v>.2756</v>
      </c>
    </row>
    <row r="121" spans="1:8" ht="14.25">
      <c r="A121">
        <v>27</v>
      </c>
      <c r="B121" t="s">
        <v>40</v>
      </c>
      <c r="C121" t="str">
        <f>".243"</f>
        <v>.243</v>
      </c>
      <c r="D121" t="str">
        <f>".277"</f>
        <v>.277</v>
      </c>
      <c r="E121" t="str">
        <f>".286"</f>
        <v>.286</v>
      </c>
      <c r="F121" t="str">
        <f>".395"</f>
        <v>.395</v>
      </c>
      <c r="G121" t="str">
        <f>".178"</f>
        <v>.178</v>
      </c>
      <c r="H121" t="str">
        <f>".2758"</f>
        <v>.2758</v>
      </c>
    </row>
    <row r="122" spans="1:8" ht="14.25">
      <c r="A122">
        <v>28</v>
      </c>
      <c r="B122" t="s">
        <v>44</v>
      </c>
      <c r="C122" t="str">
        <f>".219"</f>
        <v>.219</v>
      </c>
      <c r="D122" t="str">
        <f>".199"</f>
        <v>.199</v>
      </c>
      <c r="E122" t="str">
        <f>".279"</f>
        <v>.279</v>
      </c>
      <c r="F122" t="str">
        <f>".428"</f>
        <v>.428</v>
      </c>
      <c r="G122" t="str">
        <f>".276"</f>
        <v>.276</v>
      </c>
      <c r="H122" t="str">
        <f>".2802"</f>
        <v>.2802</v>
      </c>
    </row>
    <row r="123" spans="1:8" ht="14.25">
      <c r="A123">
        <v>29</v>
      </c>
      <c r="B123" t="s">
        <v>83</v>
      </c>
      <c r="C123" t="str">
        <f>".146"</f>
        <v>.146</v>
      </c>
      <c r="D123" t="str">
        <f>".194"</f>
        <v>.194</v>
      </c>
      <c r="E123" t="str">
        <f>".393"</f>
        <v>.393</v>
      </c>
      <c r="F123" t="str">
        <f>".286"</f>
        <v>.286</v>
      </c>
      <c r="G123" t="str">
        <f>".384"</f>
        <v>.384</v>
      </c>
      <c r="H123" t="str">
        <f>".2806"</f>
        <v>.2806</v>
      </c>
    </row>
    <row r="124" spans="1:8" ht="14.25">
      <c r="A124">
        <v>30</v>
      </c>
      <c r="B124" t="s">
        <v>15</v>
      </c>
      <c r="C124" t="str">
        <f>".311"</f>
        <v>.311</v>
      </c>
      <c r="D124" t="str">
        <f>".340"</f>
        <v>.340</v>
      </c>
      <c r="E124" t="str">
        <f>".224"</f>
        <v>.224</v>
      </c>
      <c r="F124" t="str">
        <f>".229"</f>
        <v>.229</v>
      </c>
      <c r="G124" t="str">
        <f>".325"</f>
        <v>.325</v>
      </c>
      <c r="H124" t="str">
        <f>".2858"</f>
        <v>.2858</v>
      </c>
    </row>
    <row r="125" spans="1:8" ht="14.25">
      <c r="A125">
        <v>31</v>
      </c>
      <c r="B125" t="s">
        <v>27</v>
      </c>
      <c r="C125" t="str">
        <f>".214"</f>
        <v>.214</v>
      </c>
      <c r="D125" t="str">
        <f>".366"</f>
        <v>.366</v>
      </c>
      <c r="E125" t="str">
        <f>".279"</f>
        <v>.279</v>
      </c>
      <c r="F125" t="str">
        <f>".243"</f>
        <v>.243</v>
      </c>
      <c r="G125" t="str">
        <f>".342"</f>
        <v>.342</v>
      </c>
      <c r="H125" t="str">
        <f>".2888"</f>
        <v>.2888</v>
      </c>
    </row>
    <row r="126" spans="1:8" ht="14.25">
      <c r="A126">
        <v>32</v>
      </c>
      <c r="B126" t="s">
        <v>53</v>
      </c>
      <c r="C126" t="str">
        <f>".297"</f>
        <v>.297</v>
      </c>
      <c r="D126" t="str">
        <f>".351"</f>
        <v>.351</v>
      </c>
      <c r="E126" t="str">
        <f>".199"</f>
        <v>.199</v>
      </c>
      <c r="F126" t="str">
        <f>".154"</f>
        <v>.154</v>
      </c>
      <c r="G126" t="str">
        <f>".445"</f>
        <v>.445</v>
      </c>
      <c r="H126" t="str">
        <f>".2892"</f>
        <v>.2892</v>
      </c>
    </row>
    <row r="127" spans="1:8" ht="14.25">
      <c r="A127">
        <v>33</v>
      </c>
      <c r="B127" t="s">
        <v>17</v>
      </c>
      <c r="C127" t="str">
        <f>".306"</f>
        <v>.306</v>
      </c>
      <c r="D127" t="str">
        <f>".260"</f>
        <v>.260</v>
      </c>
      <c r="E127" t="str">
        <f>".123"</f>
        <v>.123</v>
      </c>
      <c r="F127" t="str">
        <f>".280"</f>
        <v>.280</v>
      </c>
      <c r="G127" t="str">
        <f>".483"</f>
        <v>.483</v>
      </c>
      <c r="H127" t="str">
        <f>".2904"</f>
        <v>.2904</v>
      </c>
    </row>
    <row r="128" spans="1:8" ht="14.25">
      <c r="A128">
        <v>34</v>
      </c>
      <c r="B128" t="s">
        <v>19</v>
      </c>
      <c r="C128" t="str">
        <f>".258"</f>
        <v>.258</v>
      </c>
      <c r="D128" t="str">
        <f>".149"</f>
        <v>.149</v>
      </c>
      <c r="E128" t="str">
        <f>".303"</f>
        <v>.303</v>
      </c>
      <c r="F128" t="str">
        <f>".376"</f>
        <v>.376</v>
      </c>
      <c r="G128" t="str">
        <f>".370"</f>
        <v>.370</v>
      </c>
      <c r="H128" t="str">
        <f>".2912"</f>
        <v>.2912</v>
      </c>
    </row>
    <row r="129" spans="1:8" ht="14.25">
      <c r="A129">
        <v>35</v>
      </c>
      <c r="B129" t="s">
        <v>84</v>
      </c>
      <c r="C129" t="str">
        <f>".341"</f>
        <v>.341</v>
      </c>
      <c r="D129" t="str">
        <f>".358"</f>
        <v>.358</v>
      </c>
      <c r="E129" t="str">
        <f>".223"</f>
        <v>.223</v>
      </c>
      <c r="F129" t="str">
        <f>".293"</f>
        <v>.293</v>
      </c>
      <c r="G129" t="str">
        <f>".245"</f>
        <v>.245</v>
      </c>
      <c r="H129" t="str">
        <f>".2920"</f>
        <v>.2920</v>
      </c>
    </row>
    <row r="130" spans="1:8" ht="14.25">
      <c r="A130">
        <v>36</v>
      </c>
      <c r="B130" t="s">
        <v>79</v>
      </c>
      <c r="C130" t="str">
        <f>".404"</f>
        <v>.404</v>
      </c>
      <c r="D130" t="str">
        <f>".380"</f>
        <v>.380</v>
      </c>
      <c r="E130" t="str">
        <f>".283"</f>
        <v>.283</v>
      </c>
      <c r="F130" t="str">
        <f>".209"</f>
        <v>.209</v>
      </c>
      <c r="G130" t="str">
        <f>".209"</f>
        <v>.209</v>
      </c>
      <c r="H130" t="str">
        <f>".2970"</f>
        <v>.2970</v>
      </c>
    </row>
    <row r="131" spans="1:8" ht="14.25">
      <c r="A131">
        <v>37</v>
      </c>
      <c r="B131" t="s">
        <v>31</v>
      </c>
      <c r="C131" t="str">
        <f>".297"</f>
        <v>.297</v>
      </c>
      <c r="D131" t="str">
        <f>".329"</f>
        <v>.329</v>
      </c>
      <c r="E131" t="str">
        <f>".268"</f>
        <v>.268</v>
      </c>
      <c r="F131" t="str">
        <f>".235"</f>
        <v>.235</v>
      </c>
      <c r="G131" t="str">
        <f>".368"</f>
        <v>.368</v>
      </c>
      <c r="H131" t="str">
        <f>".2994"</f>
        <v>.2994</v>
      </c>
    </row>
    <row r="132" spans="1:8" ht="14.25">
      <c r="A132">
        <v>38</v>
      </c>
      <c r="B132" t="s">
        <v>64</v>
      </c>
      <c r="C132" t="str">
        <f>".451"</f>
        <v>.451</v>
      </c>
      <c r="D132" t="str">
        <f>".227"</f>
        <v>.227</v>
      </c>
      <c r="E132" t="str">
        <f>".319"</f>
        <v>.319</v>
      </c>
      <c r="F132" t="str">
        <f>".267"</f>
        <v>.267</v>
      </c>
      <c r="G132" t="str">
        <f>".257"</f>
        <v>.257</v>
      </c>
      <c r="H132" t="str">
        <f>".3042"</f>
        <v>.3042</v>
      </c>
    </row>
    <row r="133" spans="1:8" ht="14.25">
      <c r="A133">
        <v>39</v>
      </c>
      <c r="B133" t="s">
        <v>57</v>
      </c>
      <c r="C133" t="str">
        <f>".306"</f>
        <v>.306</v>
      </c>
      <c r="D133" t="str">
        <f>".217"</f>
        <v>.217</v>
      </c>
      <c r="E133" t="str">
        <f>".260"</f>
        <v>.260</v>
      </c>
      <c r="F133" t="str">
        <f>".307"</f>
        <v>.307</v>
      </c>
      <c r="G133" t="str">
        <f>".447"</f>
        <v>.447</v>
      </c>
      <c r="H133" t="str">
        <f>".3074"</f>
        <v>.3074</v>
      </c>
    </row>
    <row r="134" spans="1:8" ht="14.25">
      <c r="A134">
        <v>40</v>
      </c>
      <c r="B134" t="s">
        <v>60</v>
      </c>
      <c r="C134" t="str">
        <f>".202"</f>
        <v>.202</v>
      </c>
      <c r="D134" t="str">
        <f>".449"</f>
        <v>.449</v>
      </c>
      <c r="E134" t="str">
        <f>".227"</f>
        <v>.227</v>
      </c>
      <c r="F134" t="str">
        <f>".369"</f>
        <v>.369</v>
      </c>
      <c r="G134" t="str">
        <f>".291"</f>
        <v>.291</v>
      </c>
      <c r="H134" t="str">
        <f>".3076"</f>
        <v>.3076</v>
      </c>
    </row>
    <row r="135" spans="1:8" ht="14.25">
      <c r="A135">
        <v>41</v>
      </c>
      <c r="B135" t="s">
        <v>63</v>
      </c>
      <c r="C135" t="str">
        <f>".280"</f>
        <v>.280</v>
      </c>
      <c r="D135" t="str">
        <f>".209"</f>
        <v>.209</v>
      </c>
      <c r="E135" t="str">
        <f>".313"</f>
        <v>.313</v>
      </c>
      <c r="F135" t="str">
        <f>".395"</f>
        <v>.395</v>
      </c>
      <c r="G135" t="str">
        <f>".343"</f>
        <v>.343</v>
      </c>
      <c r="H135" t="str">
        <f>".3080"</f>
        <v>.3080</v>
      </c>
    </row>
    <row r="136" spans="1:8" ht="14.25">
      <c r="A136">
        <v>42</v>
      </c>
      <c r="B136" t="s">
        <v>94</v>
      </c>
      <c r="C136" t="str">
        <f>".171"</f>
        <v>.171</v>
      </c>
      <c r="D136" t="str">
        <f>".215"</f>
        <v>.215</v>
      </c>
      <c r="E136" t="str">
        <f>".384"</f>
        <v>.384</v>
      </c>
      <c r="F136" t="str">
        <f>".554"</f>
        <v>.554</v>
      </c>
      <c r="G136" t="str">
        <f>".259"</f>
        <v>.259</v>
      </c>
      <c r="H136" t="str">
        <f>".3166"</f>
        <v>.3166</v>
      </c>
    </row>
    <row r="137" spans="1:8" ht="14.25">
      <c r="A137">
        <v>43</v>
      </c>
      <c r="B137" t="s">
        <v>49</v>
      </c>
      <c r="C137" t="str">
        <f>".276"</f>
        <v>.276</v>
      </c>
      <c r="D137" t="str">
        <f>".390"</f>
        <v>.390</v>
      </c>
      <c r="E137" t="str">
        <f>".270"</f>
        <v>.270</v>
      </c>
      <c r="F137" t="str">
        <f>".347"</f>
        <v>.347</v>
      </c>
      <c r="G137" t="str">
        <f>".312"</f>
        <v>.312</v>
      </c>
      <c r="H137" t="str">
        <f>".3190"</f>
        <v>.3190</v>
      </c>
    </row>
    <row r="138" spans="1:8" ht="14.25">
      <c r="A138">
        <v>44</v>
      </c>
      <c r="B138" t="s">
        <v>39</v>
      </c>
      <c r="C138" t="str">
        <f>".409"</f>
        <v>.409</v>
      </c>
      <c r="D138" t="str">
        <f>".250"</f>
        <v>.250</v>
      </c>
      <c r="E138" t="str">
        <f>".477"</f>
        <v>.477</v>
      </c>
      <c r="F138" t="str">
        <f>".245"</f>
        <v>.245</v>
      </c>
      <c r="G138" t="str">
        <f>".220"</f>
        <v>.220</v>
      </c>
      <c r="H138" t="str">
        <f>".3202"</f>
        <v>.3202</v>
      </c>
    </row>
    <row r="139" spans="1:8" ht="14.25">
      <c r="A139">
        <v>45</v>
      </c>
      <c r="B139" t="s">
        <v>33</v>
      </c>
      <c r="C139" t="str">
        <f>".257"</f>
        <v>.257</v>
      </c>
      <c r="D139" t="str">
        <f>".443"</f>
        <v>.443</v>
      </c>
      <c r="E139" t="str">
        <f>".284"</f>
        <v>.284</v>
      </c>
      <c r="F139" t="str">
        <f>".271"</f>
        <v>.271</v>
      </c>
      <c r="G139" t="str">
        <f>".351"</f>
        <v>.351</v>
      </c>
      <c r="H139" t="str">
        <f>".3212"</f>
        <v>.3212</v>
      </c>
    </row>
    <row r="140" spans="1:8" ht="14.25">
      <c r="A140">
        <v>46</v>
      </c>
      <c r="B140" t="s">
        <v>91</v>
      </c>
      <c r="C140" t="str">
        <f>".270"</f>
        <v>.270</v>
      </c>
      <c r="D140" t="str">
        <f>".521"</f>
        <v>.521</v>
      </c>
      <c r="E140" t="str">
        <f>".379"</f>
        <v>.379</v>
      </c>
      <c r="F140" t="str">
        <f>".221"</f>
        <v>.221</v>
      </c>
      <c r="G140" t="str">
        <f>".235"</f>
        <v>.235</v>
      </c>
      <c r="H140" t="str">
        <f>".3252"</f>
        <v>.3252</v>
      </c>
    </row>
    <row r="141" spans="1:8" ht="14.25">
      <c r="A141">
        <v>47</v>
      </c>
      <c r="B141" t="s">
        <v>74</v>
      </c>
      <c r="C141" t="str">
        <f>".391"</f>
        <v>.391</v>
      </c>
      <c r="D141" t="str">
        <f>".411"</f>
        <v>.411</v>
      </c>
      <c r="E141" t="str">
        <f>".273"</f>
        <v>.273</v>
      </c>
      <c r="F141" t="str">
        <f>".322"</f>
        <v>.322</v>
      </c>
      <c r="G141" t="str">
        <f>".246"</f>
        <v>.246</v>
      </c>
      <c r="H141" t="str">
        <f>".3286"</f>
        <v>.3286</v>
      </c>
    </row>
    <row r="142" spans="1:8" ht="14.25">
      <c r="A142">
        <v>48</v>
      </c>
      <c r="B142" t="s">
        <v>69</v>
      </c>
      <c r="C142" t="str">
        <f>".330"</f>
        <v>.330</v>
      </c>
      <c r="D142" t="str">
        <f>".267"</f>
        <v>.267</v>
      </c>
      <c r="E142" t="str">
        <f>".357"</f>
        <v>.357</v>
      </c>
      <c r="F142" t="str">
        <f>".204"</f>
        <v>.204</v>
      </c>
      <c r="G142" t="str">
        <f>".486"</f>
        <v>.486</v>
      </c>
      <c r="H142" t="str">
        <f>".3288"</f>
        <v>.3288</v>
      </c>
    </row>
    <row r="143" spans="1:8" ht="14.25">
      <c r="A143">
        <v>49</v>
      </c>
      <c r="B143" t="s">
        <v>38</v>
      </c>
      <c r="C143" t="str">
        <f>".356"</f>
        <v>.356</v>
      </c>
      <c r="D143" t="str">
        <f>".377"</f>
        <v>.377</v>
      </c>
      <c r="E143" t="str">
        <f>".226"</f>
        <v>.226</v>
      </c>
      <c r="F143" t="str">
        <f>".234"</f>
        <v>.234</v>
      </c>
      <c r="G143" t="str">
        <f>".452"</f>
        <v>.452</v>
      </c>
      <c r="H143" t="str">
        <f>".3290"</f>
        <v>.3290</v>
      </c>
    </row>
    <row r="144" spans="1:8" ht="14.25">
      <c r="A144">
        <v>50</v>
      </c>
      <c r="B144" t="s">
        <v>89</v>
      </c>
      <c r="C144" t="str">
        <f>".219"</f>
        <v>.219</v>
      </c>
      <c r="D144" t="str">
        <f>".362"</f>
        <v>.362</v>
      </c>
      <c r="E144" t="str">
        <f>".322"</f>
        <v>.322</v>
      </c>
      <c r="F144" t="str">
        <f>".441"</f>
        <v>.441</v>
      </c>
      <c r="G144" t="str">
        <f>".309"</f>
        <v>.309</v>
      </c>
      <c r="H144" t="str">
        <f>".3306"</f>
        <v>.3306</v>
      </c>
    </row>
    <row r="145" spans="1:8" ht="14.25">
      <c r="A145">
        <v>51</v>
      </c>
      <c r="B145" t="s">
        <v>68</v>
      </c>
      <c r="C145" t="str">
        <f>".237"</f>
        <v>.237</v>
      </c>
      <c r="D145" t="str">
        <f>".598"</f>
        <v>.598</v>
      </c>
      <c r="E145" t="str">
        <f>".258"</f>
        <v>.258</v>
      </c>
      <c r="F145" t="str">
        <f>".214"</f>
        <v>.214</v>
      </c>
      <c r="G145" t="str">
        <f>".357"</f>
        <v>.357</v>
      </c>
      <c r="H145" t="str">
        <f>".3328"</f>
        <v>.3328</v>
      </c>
    </row>
    <row r="146" spans="1:8" ht="14.25">
      <c r="A146">
        <v>52</v>
      </c>
      <c r="B146" t="s">
        <v>54</v>
      </c>
      <c r="C146" t="str">
        <f>".261"</f>
        <v>.261</v>
      </c>
      <c r="D146" t="str">
        <f>".477"</f>
        <v>.477</v>
      </c>
      <c r="E146" t="str">
        <f>".365"</f>
        <v>.365</v>
      </c>
      <c r="F146" t="str">
        <f>".290"</f>
        <v>.290</v>
      </c>
      <c r="G146" t="str">
        <f>".280"</f>
        <v>.280</v>
      </c>
      <c r="H146" t="str">
        <f>".3346"</f>
        <v>.3346</v>
      </c>
    </row>
    <row r="147" spans="1:8" ht="14.25">
      <c r="A147">
        <v>53</v>
      </c>
      <c r="B147" t="s">
        <v>95</v>
      </c>
      <c r="C147" t="str">
        <f>".479"</f>
        <v>.479</v>
      </c>
      <c r="D147" t="str">
        <f>".315"</f>
        <v>.315</v>
      </c>
      <c r="E147" t="str">
        <f>".289"</f>
        <v>.289</v>
      </c>
      <c r="F147" t="str">
        <f>".354"</f>
        <v>.354</v>
      </c>
      <c r="G147" t="str">
        <f>".242"</f>
        <v>.242</v>
      </c>
      <c r="H147" t="str">
        <f>".3358"</f>
        <v>.3358</v>
      </c>
    </row>
    <row r="148" spans="1:8" ht="14.25">
      <c r="A148">
        <v>54</v>
      </c>
      <c r="B148" t="s">
        <v>29</v>
      </c>
      <c r="C148" t="str">
        <f>".336"</f>
        <v>.336</v>
      </c>
      <c r="D148" t="str">
        <f>".325"</f>
        <v>.325</v>
      </c>
      <c r="E148" t="str">
        <f>".280"</f>
        <v>.280</v>
      </c>
      <c r="F148" t="str">
        <f>".503"</f>
        <v>.503</v>
      </c>
      <c r="G148" t="str">
        <f>".241"</f>
        <v>.241</v>
      </c>
      <c r="H148" t="str">
        <f>".3370"</f>
        <v>.3370</v>
      </c>
    </row>
    <row r="149" spans="1:8" ht="14.25">
      <c r="A149">
        <v>55</v>
      </c>
      <c r="B149" t="s">
        <v>35</v>
      </c>
      <c r="C149" t="str">
        <f>".266"</f>
        <v>.266</v>
      </c>
      <c r="D149" t="str">
        <f>".215"</f>
        <v>.215</v>
      </c>
      <c r="E149" t="str">
        <f>".255"</f>
        <v>.255</v>
      </c>
      <c r="F149" t="str">
        <f>".596"</f>
        <v>.596</v>
      </c>
      <c r="G149" t="str">
        <f>".391"</f>
        <v>.391</v>
      </c>
      <c r="H149" t="str">
        <f>".3446"</f>
        <v>.3446</v>
      </c>
    </row>
    <row r="150" spans="1:8" ht="14.25">
      <c r="A150">
        <v>56</v>
      </c>
      <c r="B150" t="s">
        <v>16</v>
      </c>
      <c r="C150" t="str">
        <f>".244"</f>
        <v>.244</v>
      </c>
      <c r="D150" t="str">
        <f>".475"</f>
        <v>.475</v>
      </c>
      <c r="E150" t="str">
        <f>".355"</f>
        <v>.355</v>
      </c>
      <c r="F150" t="str">
        <f>".263"</f>
        <v>.263</v>
      </c>
      <c r="G150" t="str">
        <f>".393"</f>
        <v>.393</v>
      </c>
      <c r="H150" t="str">
        <f>".3460"</f>
        <v>.3460</v>
      </c>
    </row>
    <row r="151" spans="1:8" ht="14.25">
      <c r="A151">
        <v>57</v>
      </c>
      <c r="B151" t="s">
        <v>51</v>
      </c>
      <c r="C151" t="str">
        <f>".133"</f>
        <v>.133</v>
      </c>
      <c r="D151" t="str">
        <f>".347"</f>
        <v>.347</v>
      </c>
      <c r="E151" t="str">
        <f>".281"</f>
        <v>.281</v>
      </c>
      <c r="F151" t="str">
        <f>".558"</f>
        <v>.558</v>
      </c>
      <c r="G151" t="str">
        <f>".485"</f>
        <v>.485</v>
      </c>
      <c r="H151" t="str">
        <f>".3608"</f>
        <v>.3608</v>
      </c>
    </row>
    <row r="152" spans="1:8" ht="14.25">
      <c r="A152">
        <v>58</v>
      </c>
      <c r="B152" t="s">
        <v>82</v>
      </c>
      <c r="C152" t="str">
        <f>".205"</f>
        <v>.205</v>
      </c>
      <c r="D152" t="str">
        <f>".384"</f>
        <v>.384</v>
      </c>
      <c r="E152" t="str">
        <f>".472"</f>
        <v>.472</v>
      </c>
      <c r="F152" t="str">
        <f>".262"</f>
        <v>.262</v>
      </c>
      <c r="G152" t="str">
        <f>".484"</f>
        <v>.484</v>
      </c>
      <c r="H152" t="str">
        <f>".3614"</f>
        <v>.3614</v>
      </c>
    </row>
    <row r="153" spans="1:8" ht="14.25">
      <c r="A153">
        <v>59</v>
      </c>
      <c r="B153" t="s">
        <v>71</v>
      </c>
      <c r="C153" t="str">
        <f>".309"</f>
        <v>.309</v>
      </c>
      <c r="D153" t="str">
        <f>".353"</f>
        <v>.353</v>
      </c>
      <c r="E153" t="str">
        <f>".317"</f>
        <v>.317</v>
      </c>
      <c r="F153" t="str">
        <f>".332"</f>
        <v>.332</v>
      </c>
      <c r="G153" t="str">
        <f>".521"</f>
        <v>.521</v>
      </c>
      <c r="H153" t="str">
        <f>".3664"</f>
        <v>.3664</v>
      </c>
    </row>
    <row r="154" spans="1:8" ht="14.25">
      <c r="A154">
        <v>60</v>
      </c>
      <c r="B154" t="s">
        <v>86</v>
      </c>
      <c r="C154" t="str">
        <f>".327"</f>
        <v>.327</v>
      </c>
      <c r="D154" t="str">
        <f>".287"</f>
        <v>.287</v>
      </c>
      <c r="E154" t="str">
        <f>".434"</f>
        <v>.434</v>
      </c>
      <c r="F154" t="str">
        <f>".477"</f>
        <v>.477</v>
      </c>
      <c r="G154" t="str">
        <f>".312"</f>
        <v>.312</v>
      </c>
      <c r="H154" t="str">
        <f>".3674"</f>
        <v>.3674</v>
      </c>
    </row>
    <row r="155" spans="1:8" ht="14.25">
      <c r="A155">
        <v>61</v>
      </c>
      <c r="B155" t="s">
        <v>97</v>
      </c>
      <c r="C155" t="str">
        <f>".351"</f>
        <v>.351</v>
      </c>
      <c r="D155" t="str">
        <f>".213"</f>
        <v>.213</v>
      </c>
      <c r="E155" t="str">
        <f>".477"</f>
        <v>.477</v>
      </c>
      <c r="F155" t="str">
        <f>".429"</f>
        <v>.429</v>
      </c>
      <c r="G155" t="str">
        <f>".375"</f>
        <v>.375</v>
      </c>
      <c r="H155" t="str">
        <f>".3690"</f>
        <v>.3690</v>
      </c>
    </row>
    <row r="156" spans="1:8" ht="14.25">
      <c r="A156">
        <v>62</v>
      </c>
      <c r="B156" t="s">
        <v>87</v>
      </c>
      <c r="C156" t="str">
        <f>".389"</f>
        <v>.389</v>
      </c>
      <c r="D156" t="str">
        <f>".349"</f>
        <v>.349</v>
      </c>
      <c r="E156" t="str">
        <f>".376"</f>
        <v>.376</v>
      </c>
      <c r="F156" t="str">
        <f>".426"</f>
        <v>.426</v>
      </c>
      <c r="G156" t="str">
        <f>".309"</f>
        <v>.309</v>
      </c>
      <c r="H156" t="str">
        <f>".3698"</f>
        <v>.3698</v>
      </c>
    </row>
    <row r="157" spans="1:8" ht="14.25">
      <c r="A157">
        <v>63</v>
      </c>
      <c r="B157" t="s">
        <v>18</v>
      </c>
      <c r="C157" t="str">
        <f>".415"</f>
        <v>.415</v>
      </c>
      <c r="D157" t="str">
        <f>".347"</f>
        <v>.347</v>
      </c>
      <c r="E157" t="str">
        <f>".350"</f>
        <v>.350</v>
      </c>
      <c r="F157" t="str">
        <f>".265"</f>
        <v>.265</v>
      </c>
      <c r="G157" t="str">
        <f>".473"</f>
        <v>.473</v>
      </c>
      <c r="H157" t="str">
        <f>".3700"</f>
        <v>.3700</v>
      </c>
    </row>
    <row r="158" spans="1:8" ht="14.25">
      <c r="A158">
        <v>64</v>
      </c>
      <c r="B158" t="s">
        <v>90</v>
      </c>
      <c r="C158" t="str">
        <f>".230"</f>
        <v>.230</v>
      </c>
      <c r="D158" t="str">
        <f>".204"</f>
        <v>.204</v>
      </c>
      <c r="E158" t="str">
        <f>".419"</f>
        <v>.419</v>
      </c>
      <c r="F158" t="str">
        <f>".396"</f>
        <v>.396</v>
      </c>
      <c r="G158" t="str">
        <f>".612"</f>
        <v>.612</v>
      </c>
      <c r="H158" t="str">
        <f>".3722"</f>
        <v>.3722</v>
      </c>
    </row>
    <row r="159" spans="1:8" ht="14.25">
      <c r="A159">
        <v>65</v>
      </c>
      <c r="B159" t="s">
        <v>36</v>
      </c>
      <c r="C159" t="str">
        <f>".315"</f>
        <v>.315</v>
      </c>
      <c r="D159" t="str">
        <f>".419"</f>
        <v>.419</v>
      </c>
      <c r="E159" t="str">
        <f>".396"</f>
        <v>.396</v>
      </c>
      <c r="F159" t="str">
        <f>".469"</f>
        <v>.469</v>
      </c>
      <c r="G159" t="str">
        <f>".267"</f>
        <v>.267</v>
      </c>
      <c r="H159" t="str">
        <f>".3732"</f>
        <v>.3732</v>
      </c>
    </row>
    <row r="160" spans="1:8" ht="14.25">
      <c r="A160">
        <v>66</v>
      </c>
      <c r="B160" t="s">
        <v>23</v>
      </c>
      <c r="C160" t="str">
        <f>".465"</f>
        <v>.465</v>
      </c>
      <c r="D160" t="str">
        <f>".354"</f>
        <v>.354</v>
      </c>
      <c r="E160" t="str">
        <f>".289"</f>
        <v>.289</v>
      </c>
      <c r="F160" t="str">
        <f>".419"</f>
        <v>.419</v>
      </c>
      <c r="G160" t="str">
        <f>".344"</f>
        <v>.344</v>
      </c>
      <c r="H160" t="str">
        <f>".3742"</f>
        <v>.3742</v>
      </c>
    </row>
    <row r="161" spans="1:8" ht="14.25">
      <c r="A161">
        <v>67</v>
      </c>
      <c r="B161" t="s">
        <v>28</v>
      </c>
      <c r="C161" t="str">
        <f>".319"</f>
        <v>.319</v>
      </c>
      <c r="D161" t="str">
        <f>".430"</f>
        <v>.430</v>
      </c>
      <c r="E161" t="str">
        <f>".327"</f>
        <v>.327</v>
      </c>
      <c r="F161" t="str">
        <f>".334"</f>
        <v>.334</v>
      </c>
      <c r="G161" t="str">
        <f>".480"</f>
        <v>.480</v>
      </c>
      <c r="H161" t="str">
        <f>".3780"</f>
        <v>.3780</v>
      </c>
    </row>
    <row r="162" spans="1:8" ht="14.25">
      <c r="A162">
        <v>68</v>
      </c>
      <c r="B162" t="s">
        <v>37</v>
      </c>
      <c r="C162" t="str">
        <f>".368"</f>
        <v>.368</v>
      </c>
      <c r="D162" t="str">
        <f>".588"</f>
        <v>.588</v>
      </c>
      <c r="E162" t="str">
        <f>".520"</f>
        <v>.520</v>
      </c>
      <c r="F162" t="str">
        <f>".156"</f>
        <v>.156</v>
      </c>
      <c r="G162" t="str">
        <f>".304"</f>
        <v>.304</v>
      </c>
      <c r="H162" t="str">
        <f>".3872"</f>
        <v>.3872</v>
      </c>
    </row>
    <row r="163" spans="1:8" ht="14.25">
      <c r="A163">
        <v>69</v>
      </c>
      <c r="B163" t="s">
        <v>55</v>
      </c>
      <c r="C163" t="str">
        <f>".420"</f>
        <v>.420</v>
      </c>
      <c r="D163" t="str">
        <f>".240"</f>
        <v>.240</v>
      </c>
      <c r="E163" t="str">
        <f>".413"</f>
        <v>.413</v>
      </c>
      <c r="F163" t="str">
        <f>".506"</f>
        <v>.506</v>
      </c>
      <c r="G163" t="str">
        <f>".364"</f>
        <v>.364</v>
      </c>
      <c r="H163" t="str">
        <f>".3886"</f>
        <v>.3886</v>
      </c>
    </row>
    <row r="164" spans="1:8" ht="14.25">
      <c r="A164">
        <v>70</v>
      </c>
      <c r="B164" t="s">
        <v>81</v>
      </c>
      <c r="C164" t="str">
        <f>".397"</f>
        <v>.397</v>
      </c>
      <c r="D164" t="str">
        <f>".193"</f>
        <v>.193</v>
      </c>
      <c r="E164" t="str">
        <f>".540"</f>
        <v>.540</v>
      </c>
      <c r="F164" t="str">
        <f>".323"</f>
        <v>.323</v>
      </c>
      <c r="G164" t="str">
        <f>".521"</f>
        <v>.521</v>
      </c>
      <c r="H164" t="str">
        <f>".3948"</f>
        <v>.3948</v>
      </c>
    </row>
    <row r="165" spans="1:8" ht="14.25">
      <c r="A165">
        <v>71</v>
      </c>
      <c r="B165" t="s">
        <v>80</v>
      </c>
      <c r="C165" t="str">
        <f>".486"</f>
        <v>.486</v>
      </c>
      <c r="D165" t="str">
        <f>".390"</f>
        <v>.390</v>
      </c>
      <c r="E165" t="str">
        <f>".502"</f>
        <v>.502</v>
      </c>
      <c r="F165" t="str">
        <f>".440"</f>
        <v>.440</v>
      </c>
      <c r="G165" t="str">
        <f>".163"</f>
        <v>.163</v>
      </c>
      <c r="H165" t="str">
        <f>".3962"</f>
        <v>.3962</v>
      </c>
    </row>
    <row r="166" spans="1:8" ht="14.25">
      <c r="A166">
        <v>72</v>
      </c>
      <c r="B166" t="s">
        <v>56</v>
      </c>
      <c r="C166" t="str">
        <f>".270"</f>
        <v>.270</v>
      </c>
      <c r="D166" t="str">
        <f>".423"</f>
        <v>.423</v>
      </c>
      <c r="E166" t="str">
        <f>".595"</f>
        <v>.595</v>
      </c>
      <c r="F166" t="str">
        <f>".395"</f>
        <v>.395</v>
      </c>
      <c r="G166" t="str">
        <f>".307"</f>
        <v>.307</v>
      </c>
      <c r="H166" t="str">
        <f>".3980"</f>
        <v>.3980</v>
      </c>
    </row>
    <row r="167" spans="1:8" ht="14.25">
      <c r="A167">
        <v>73</v>
      </c>
      <c r="B167" t="s">
        <v>88</v>
      </c>
      <c r="C167" t="str">
        <f>".345"</f>
        <v>.345</v>
      </c>
      <c r="D167" t="str">
        <f>".421"</f>
        <v>.421</v>
      </c>
      <c r="E167" t="str">
        <f>".584"</f>
        <v>.584</v>
      </c>
      <c r="F167" t="str">
        <f>".411"</f>
        <v>.411</v>
      </c>
      <c r="G167" t="str">
        <f>".259"</f>
        <v>.259</v>
      </c>
      <c r="H167" t="str">
        <f>".4040"</f>
        <v>.4040</v>
      </c>
    </row>
    <row r="168" spans="1:8" ht="14.25">
      <c r="A168">
        <v>74</v>
      </c>
      <c r="B168" t="s">
        <v>72</v>
      </c>
      <c r="C168" t="str">
        <f>".374"</f>
        <v>.374</v>
      </c>
      <c r="D168" t="str">
        <f>".438"</f>
        <v>.438</v>
      </c>
      <c r="E168" t="str">
        <f>".416"</f>
        <v>.416</v>
      </c>
      <c r="F168" t="str">
        <f>".527"</f>
        <v>.527</v>
      </c>
      <c r="G168" t="str">
        <f>".380"</f>
        <v>.380</v>
      </c>
      <c r="H168" t="str">
        <f>".4270"</f>
        <v>.4270</v>
      </c>
    </row>
    <row r="169" spans="1:8" ht="14.25">
      <c r="A169">
        <v>75</v>
      </c>
      <c r="B169" t="s">
        <v>93</v>
      </c>
      <c r="C169" t="str">
        <f>".423"</f>
        <v>.423</v>
      </c>
      <c r="D169" t="str">
        <f>".534"</f>
        <v>.534</v>
      </c>
      <c r="E169" t="str">
        <f>".511"</f>
        <v>.511</v>
      </c>
      <c r="F169" t="str">
        <f>".578"</f>
        <v>.578</v>
      </c>
      <c r="G169" t="str">
        <f>".252"</f>
        <v>.252</v>
      </c>
      <c r="H169" t="str">
        <f>".4596"</f>
        <v>.4596</v>
      </c>
    </row>
    <row r="170" spans="1:8" ht="14.25">
      <c r="A170">
        <v>76</v>
      </c>
      <c r="B170" t="s">
        <v>92</v>
      </c>
      <c r="C170" t="str">
        <f>".262"</f>
        <v>.262</v>
      </c>
      <c r="D170" t="str">
        <f>".414"</f>
        <v>.414</v>
      </c>
      <c r="E170" t="str">
        <f>".786"</f>
        <v>.786</v>
      </c>
      <c r="F170" t="str">
        <f>".427"</f>
        <v>.427</v>
      </c>
      <c r="G170" t="str">
        <f>".444"</f>
        <v>.444</v>
      </c>
      <c r="H170" t="str">
        <f>".4666"</f>
        <v>.4666</v>
      </c>
    </row>
    <row r="171" spans="1:8" ht="14.25">
      <c r="A171">
        <v>77</v>
      </c>
      <c r="B171" t="s">
        <v>73</v>
      </c>
      <c r="C171" t="str">
        <f>".384"</f>
        <v>.384</v>
      </c>
      <c r="D171" t="str">
        <f>".445"</f>
        <v>.445</v>
      </c>
      <c r="E171" t="str">
        <f>".717"</f>
        <v>.717</v>
      </c>
      <c r="F171" t="str">
        <f>".248"</f>
        <v>.248</v>
      </c>
      <c r="G171" t="str">
        <f>".558"</f>
        <v>.558</v>
      </c>
      <c r="H171" t="str">
        <f>".4704"</f>
        <v>.4704</v>
      </c>
    </row>
    <row r="172" spans="1:8" ht="14.25">
      <c r="A172">
        <v>78</v>
      </c>
      <c r="B172" t="s">
        <v>99</v>
      </c>
      <c r="C172" t="str">
        <f>".428"</f>
        <v>.428</v>
      </c>
      <c r="D172" t="str">
        <f>".415"</f>
        <v>.415</v>
      </c>
      <c r="E172" t="str">
        <f>".404"</f>
        <v>.404</v>
      </c>
      <c r="F172" t="str">
        <f>".317"</f>
        <v>.317</v>
      </c>
      <c r="G172" t="str">
        <f>".834"</f>
        <v>.834</v>
      </c>
      <c r="H172" t="str">
        <f>".4796"</f>
        <v>.4796</v>
      </c>
    </row>
    <row r="173" spans="1:8" ht="14.25">
      <c r="A173">
        <v>79</v>
      </c>
      <c r="B173" t="s">
        <v>65</v>
      </c>
      <c r="C173" t="str">
        <f>".273"</f>
        <v>.273</v>
      </c>
      <c r="D173" t="str">
        <f>".286"</f>
        <v>.286</v>
      </c>
      <c r="E173" t="str">
        <f>"1.119"</f>
        <v>1.119</v>
      </c>
      <c r="F173" t="str">
        <f>".544"</f>
        <v>.544</v>
      </c>
      <c r="G173" t="str">
        <f>".316"</f>
        <v>.316</v>
      </c>
      <c r="H173" t="str">
        <f>".5076"</f>
        <v>.5076</v>
      </c>
    </row>
    <row r="174" spans="1:8" ht="14.25">
      <c r="A174">
        <v>80</v>
      </c>
      <c r="B174" t="s">
        <v>30</v>
      </c>
      <c r="C174" t="str">
        <f>".199"</f>
        <v>.199</v>
      </c>
      <c r="D174" t="str">
        <f>".357"</f>
        <v>.357</v>
      </c>
      <c r="E174" t="str">
        <f>".241"</f>
        <v>.241</v>
      </c>
      <c r="F174" t="str">
        <f>".376"</f>
        <v>.376</v>
      </c>
      <c r="G174" t="str">
        <f>"1.407"</f>
        <v>1.407</v>
      </c>
      <c r="H174" t="str">
        <f>".5160"</f>
        <v>.5160</v>
      </c>
    </row>
    <row r="175" spans="1:8" ht="14.25">
      <c r="A175">
        <v>81</v>
      </c>
      <c r="B175" t="s">
        <v>78</v>
      </c>
      <c r="C175" t="str">
        <f>".285"</f>
        <v>.285</v>
      </c>
      <c r="D175" t="str">
        <f>".917"</f>
        <v>.917</v>
      </c>
      <c r="E175" t="str">
        <f>".359"</f>
        <v>.359</v>
      </c>
      <c r="F175" t="str">
        <f>".340"</f>
        <v>.340</v>
      </c>
      <c r="G175" t="str">
        <f>".815"</f>
        <v>.815</v>
      </c>
      <c r="H175" t="str">
        <f>".5432"</f>
        <v>.5432</v>
      </c>
    </row>
    <row r="176" spans="1:8" ht="14.25">
      <c r="A176">
        <v>82</v>
      </c>
      <c r="B176" t="s">
        <v>70</v>
      </c>
      <c r="C176" t="str">
        <f>".449"</f>
        <v>.449</v>
      </c>
      <c r="D176" t="str">
        <f>".391"</f>
        <v>.391</v>
      </c>
      <c r="E176" t="str">
        <f>".299"</f>
        <v>.299</v>
      </c>
      <c r="F176" t="str">
        <f>".748"</f>
        <v>.748</v>
      </c>
      <c r="G176" t="str">
        <f>"4.000"</f>
        <v>4.000</v>
      </c>
      <c r="H176" t="str">
        <f>"1.1774"</f>
        <v>1.1774</v>
      </c>
    </row>
    <row r="177" spans="1:8" ht="14.25">
      <c r="A177">
        <v>83</v>
      </c>
      <c r="B177" t="s">
        <v>85</v>
      </c>
      <c r="C177" t="str">
        <f>"3.429"</f>
        <v>3.429</v>
      </c>
      <c r="D177" t="str">
        <f aca="true" t="shared" si="1" ref="D177:G178">"5.000"</f>
        <v>5.000</v>
      </c>
      <c r="E177" t="str">
        <f t="shared" si="1"/>
        <v>5.000</v>
      </c>
      <c r="F177" t="str">
        <f t="shared" si="1"/>
        <v>5.000</v>
      </c>
      <c r="G177" t="str">
        <f t="shared" si="1"/>
        <v>5.000</v>
      </c>
      <c r="H177" t="str">
        <f>"4.6858"</f>
        <v>4.6858</v>
      </c>
    </row>
    <row r="178" spans="1:8" ht="14.25">
      <c r="A178">
        <v>84</v>
      </c>
      <c r="B178" t="s">
        <v>96</v>
      </c>
      <c r="C178" t="str">
        <f>"5.000"</f>
        <v>5.000</v>
      </c>
      <c r="D178" t="str">
        <f t="shared" si="1"/>
        <v>5.000</v>
      </c>
      <c r="E178" t="str">
        <f t="shared" si="1"/>
        <v>5.000</v>
      </c>
      <c r="F178" t="str">
        <f t="shared" si="1"/>
        <v>5.000</v>
      </c>
      <c r="G178" t="str">
        <f t="shared" si="1"/>
        <v>5.000</v>
      </c>
      <c r="H178" t="str">
        <f>"5.0000"</f>
        <v>5.0000</v>
      </c>
    </row>
    <row r="179" ht="14.25">
      <c r="A179" t="s">
        <v>103</v>
      </c>
    </row>
    <row r="181" ht="14.25">
      <c r="A181" t="s">
        <v>104</v>
      </c>
    </row>
    <row r="182" spans="1:9" ht="14.25">
      <c r="A182" t="s">
        <v>4</v>
      </c>
      <c r="B182" t="s">
        <v>5</v>
      </c>
      <c r="C182" t="s">
        <v>6</v>
      </c>
      <c r="D182" t="s">
        <v>7</v>
      </c>
      <c r="E182" t="s">
        <v>8</v>
      </c>
      <c r="F182" t="s">
        <v>9</v>
      </c>
      <c r="G182" t="s">
        <v>10</v>
      </c>
      <c r="H182" t="s">
        <v>11</v>
      </c>
      <c r="I182" t="s">
        <v>12</v>
      </c>
    </row>
    <row r="183" spans="1:8" ht="14.25">
      <c r="A183">
        <v>1</v>
      </c>
      <c r="B183" t="s">
        <v>19</v>
      </c>
      <c r="C183" t="str">
        <f>".197"</f>
        <v>.197</v>
      </c>
      <c r="D183" t="str">
        <f>".155"</f>
        <v>.155</v>
      </c>
      <c r="E183" t="str">
        <f>".095"</f>
        <v>.095</v>
      </c>
      <c r="F183" t="str">
        <f>".158"</f>
        <v>.158</v>
      </c>
      <c r="G183" t="str">
        <f>".248"</f>
        <v>.248</v>
      </c>
      <c r="H183" t="str">
        <f>".1706"</f>
        <v>.1706</v>
      </c>
    </row>
    <row r="184" spans="1:8" ht="14.25">
      <c r="A184">
        <v>2</v>
      </c>
      <c r="B184" t="s">
        <v>16</v>
      </c>
      <c r="C184" t="str">
        <f>".228"</f>
        <v>.228</v>
      </c>
      <c r="D184" t="str">
        <f>".150"</f>
        <v>.150</v>
      </c>
      <c r="E184" t="str">
        <f>".130"</f>
        <v>.130</v>
      </c>
      <c r="F184" t="str">
        <f>".154"</f>
        <v>.154</v>
      </c>
      <c r="G184" t="str">
        <f>".359"</f>
        <v>.359</v>
      </c>
      <c r="H184" t="str">
        <f>".2042"</f>
        <v>.2042</v>
      </c>
    </row>
    <row r="185" spans="1:8" ht="14.25">
      <c r="A185">
        <v>3</v>
      </c>
      <c r="B185" t="s">
        <v>32</v>
      </c>
      <c r="C185" t="str">
        <f>".186"</f>
        <v>.186</v>
      </c>
      <c r="D185" t="str">
        <f>".212"</f>
        <v>.212</v>
      </c>
      <c r="E185" t="str">
        <f>".142"</f>
        <v>.142</v>
      </c>
      <c r="F185" t="str">
        <f>".415"</f>
        <v>.415</v>
      </c>
      <c r="G185" t="str">
        <f>".132"</f>
        <v>.132</v>
      </c>
      <c r="H185" t="str">
        <f>".2174"</f>
        <v>.2174</v>
      </c>
    </row>
    <row r="186" spans="1:8" ht="14.25">
      <c r="A186">
        <v>4</v>
      </c>
      <c r="B186" t="s">
        <v>96</v>
      </c>
      <c r="C186" t="str">
        <f>".180"</f>
        <v>.180</v>
      </c>
      <c r="D186" t="str">
        <f>".330"</f>
        <v>.330</v>
      </c>
      <c r="E186" t="str">
        <f>".254"</f>
        <v>.254</v>
      </c>
      <c r="F186" t="str">
        <f>".166"</f>
        <v>.166</v>
      </c>
      <c r="G186" t="str">
        <f>".194"</f>
        <v>.194</v>
      </c>
      <c r="H186" t="str">
        <f>".2248"</f>
        <v>.2248</v>
      </c>
    </row>
    <row r="187" spans="1:8" ht="14.25">
      <c r="A187">
        <v>5</v>
      </c>
      <c r="B187" t="s">
        <v>25</v>
      </c>
      <c r="C187" t="str">
        <f>".293"</f>
        <v>.293</v>
      </c>
      <c r="D187" t="str">
        <f>".354"</f>
        <v>.354</v>
      </c>
      <c r="E187" t="str">
        <f>".131"</f>
        <v>.131</v>
      </c>
      <c r="F187" t="str">
        <f>".191"</f>
        <v>.191</v>
      </c>
      <c r="G187" t="str">
        <f>".191"</f>
        <v>.191</v>
      </c>
      <c r="H187" t="str">
        <f>".2320"</f>
        <v>.2320</v>
      </c>
    </row>
    <row r="188" spans="1:8" ht="14.25">
      <c r="A188">
        <v>6</v>
      </c>
      <c r="B188" t="s">
        <v>42</v>
      </c>
      <c r="C188" t="str">
        <f>".233"</f>
        <v>.233</v>
      </c>
      <c r="D188" t="str">
        <f>".173"</f>
        <v>.173</v>
      </c>
      <c r="E188" t="str">
        <f>".277"</f>
        <v>.277</v>
      </c>
      <c r="F188" t="str">
        <f>".263"</f>
        <v>.263</v>
      </c>
      <c r="G188" t="str">
        <f>".227"</f>
        <v>.227</v>
      </c>
      <c r="H188" t="str">
        <f>".2346"</f>
        <v>.2346</v>
      </c>
    </row>
    <row r="189" spans="1:9" ht="14.25">
      <c r="A189">
        <v>7</v>
      </c>
      <c r="B189" t="s">
        <v>54</v>
      </c>
      <c r="C189" t="str">
        <f>".182"</f>
        <v>.182</v>
      </c>
      <c r="D189" t="str">
        <f>".338"</f>
        <v>.338</v>
      </c>
      <c r="E189" t="str">
        <f>".368"</f>
        <v>.368</v>
      </c>
      <c r="F189" t="str">
        <f>".128"</f>
        <v>.128</v>
      </c>
      <c r="G189" t="str">
        <f>".171"</f>
        <v>.171</v>
      </c>
      <c r="H189" t="str">
        <f>".2374"</f>
        <v>.2374</v>
      </c>
      <c r="I189" t="s">
        <v>75</v>
      </c>
    </row>
    <row r="190" spans="1:9" ht="14.25">
      <c r="A190">
        <v>8</v>
      </c>
      <c r="B190" t="s">
        <v>18</v>
      </c>
      <c r="C190" t="str">
        <f>".280"</f>
        <v>.280</v>
      </c>
      <c r="D190" t="str">
        <f>".183"</f>
        <v>.183</v>
      </c>
      <c r="E190" t="str">
        <f>".215"</f>
        <v>.215</v>
      </c>
      <c r="F190" t="str">
        <f>".242"</f>
        <v>.242</v>
      </c>
      <c r="G190" t="str">
        <f>".267"</f>
        <v>.267</v>
      </c>
      <c r="H190" t="str">
        <f>".2374"</f>
        <v>.2374</v>
      </c>
      <c r="I190" t="s">
        <v>77</v>
      </c>
    </row>
    <row r="191" spans="1:8" ht="14.25">
      <c r="A191">
        <v>9</v>
      </c>
      <c r="B191" t="s">
        <v>51</v>
      </c>
      <c r="C191" t="str">
        <f>".157"</f>
        <v>.157</v>
      </c>
      <c r="D191" t="str">
        <f>".286"</f>
        <v>.286</v>
      </c>
      <c r="E191" t="str">
        <f>".236"</f>
        <v>.236</v>
      </c>
      <c r="F191" t="str">
        <f>".235"</f>
        <v>.235</v>
      </c>
      <c r="G191" t="str">
        <f>".280"</f>
        <v>.280</v>
      </c>
      <c r="H191" t="str">
        <f>".2388"</f>
        <v>.2388</v>
      </c>
    </row>
    <row r="192" spans="1:8" ht="14.25">
      <c r="A192">
        <v>10</v>
      </c>
      <c r="B192" t="s">
        <v>15</v>
      </c>
      <c r="C192" t="str">
        <f>".169"</f>
        <v>.169</v>
      </c>
      <c r="D192" t="str">
        <f>".351"</f>
        <v>.351</v>
      </c>
      <c r="E192" t="str">
        <f>".204"</f>
        <v>.204</v>
      </c>
      <c r="F192" t="str">
        <f>".247"</f>
        <v>.247</v>
      </c>
      <c r="G192" t="str">
        <f>".226"</f>
        <v>.226</v>
      </c>
      <c r="H192" t="str">
        <f>".2394"</f>
        <v>.2394</v>
      </c>
    </row>
    <row r="193" spans="1:8" ht="14.25">
      <c r="A193">
        <v>11</v>
      </c>
      <c r="B193" t="s">
        <v>47</v>
      </c>
      <c r="C193" t="str">
        <f>".304"</f>
        <v>.304</v>
      </c>
      <c r="D193" t="str">
        <f>".229"</f>
        <v>.229</v>
      </c>
      <c r="E193" t="str">
        <f>".213"</f>
        <v>.213</v>
      </c>
      <c r="F193" t="str">
        <f>".211"</f>
        <v>.211</v>
      </c>
      <c r="G193" t="str">
        <f>".241"</f>
        <v>.241</v>
      </c>
      <c r="H193" t="str">
        <f>".2396"</f>
        <v>.2396</v>
      </c>
    </row>
    <row r="194" spans="1:8" ht="14.25">
      <c r="A194">
        <v>12</v>
      </c>
      <c r="B194" t="s">
        <v>13</v>
      </c>
      <c r="C194" t="str">
        <f>".118"</f>
        <v>.118</v>
      </c>
      <c r="D194" t="str">
        <f>".371"</f>
        <v>.371</v>
      </c>
      <c r="E194" t="str">
        <f>".327"</f>
        <v>.327</v>
      </c>
      <c r="F194" t="str">
        <f>".184"</f>
        <v>.184</v>
      </c>
      <c r="G194" t="str">
        <f>".228"</f>
        <v>.228</v>
      </c>
      <c r="H194" t="str">
        <f>".2456"</f>
        <v>.2456</v>
      </c>
    </row>
    <row r="195" spans="1:8" ht="14.25">
      <c r="A195">
        <v>13</v>
      </c>
      <c r="B195" t="s">
        <v>94</v>
      </c>
      <c r="C195" t="str">
        <f>".240"</f>
        <v>.240</v>
      </c>
      <c r="D195" t="str">
        <f>".227"</f>
        <v>.227</v>
      </c>
      <c r="E195" t="str">
        <f>".320"</f>
        <v>.320</v>
      </c>
      <c r="F195" t="str">
        <f>".256"</f>
        <v>.256</v>
      </c>
      <c r="G195" t="str">
        <f>".190"</f>
        <v>.190</v>
      </c>
      <c r="H195" t="str">
        <f>".2466"</f>
        <v>.2466</v>
      </c>
    </row>
    <row r="196" spans="1:8" ht="14.25">
      <c r="A196">
        <v>14</v>
      </c>
      <c r="B196" t="s">
        <v>41</v>
      </c>
      <c r="C196" t="str">
        <f>".346"</f>
        <v>.346</v>
      </c>
      <c r="D196" t="str">
        <f>".167"</f>
        <v>.167</v>
      </c>
      <c r="E196" t="str">
        <f>".294"</f>
        <v>.294</v>
      </c>
      <c r="F196" t="str">
        <f>".201"</f>
        <v>.201</v>
      </c>
      <c r="G196" t="str">
        <f>".229"</f>
        <v>.229</v>
      </c>
      <c r="H196" t="str">
        <f>".2474"</f>
        <v>.2474</v>
      </c>
    </row>
    <row r="197" spans="1:8" ht="14.25">
      <c r="A197">
        <v>15</v>
      </c>
      <c r="B197" t="s">
        <v>20</v>
      </c>
      <c r="C197" t="str">
        <f>".157"</f>
        <v>.157</v>
      </c>
      <c r="D197" t="str">
        <f>".299"</f>
        <v>.299</v>
      </c>
      <c r="E197" t="str">
        <f>".267"</f>
        <v>.267</v>
      </c>
      <c r="F197" t="str">
        <f>".299"</f>
        <v>.299</v>
      </c>
      <c r="G197" t="str">
        <f>".220"</f>
        <v>.220</v>
      </c>
      <c r="H197" t="str">
        <f>".2484"</f>
        <v>.2484</v>
      </c>
    </row>
    <row r="198" spans="1:8" ht="14.25">
      <c r="A198">
        <v>16</v>
      </c>
      <c r="B198" t="s">
        <v>83</v>
      </c>
      <c r="C198" t="str">
        <f>".203"</f>
        <v>.203</v>
      </c>
      <c r="D198" t="str">
        <f>".412"</f>
        <v>.412</v>
      </c>
      <c r="E198" t="str">
        <f>".241"</f>
        <v>.241</v>
      </c>
      <c r="F198" t="str">
        <f>".247"</f>
        <v>.247</v>
      </c>
      <c r="G198" t="str">
        <f>".152"</f>
        <v>.152</v>
      </c>
      <c r="H198" t="str">
        <f>".2510"</f>
        <v>.2510</v>
      </c>
    </row>
    <row r="199" spans="1:8" ht="14.25">
      <c r="A199">
        <v>17</v>
      </c>
      <c r="B199" t="s">
        <v>21</v>
      </c>
      <c r="C199" t="str">
        <f>".254"</f>
        <v>.254</v>
      </c>
      <c r="D199" t="str">
        <f>".284"</f>
        <v>.284</v>
      </c>
      <c r="E199" t="str">
        <f>".233"</f>
        <v>.233</v>
      </c>
      <c r="F199" t="str">
        <f>".246"</f>
        <v>.246</v>
      </c>
      <c r="G199" t="str">
        <f>".239"</f>
        <v>.239</v>
      </c>
      <c r="H199" t="str">
        <f>".2512"</f>
        <v>.2512</v>
      </c>
    </row>
    <row r="200" spans="1:8" ht="14.25">
      <c r="A200">
        <v>18</v>
      </c>
      <c r="B200" t="s">
        <v>22</v>
      </c>
      <c r="C200" t="str">
        <f>".286"</f>
        <v>.286</v>
      </c>
      <c r="D200" t="str">
        <f>".301"</f>
        <v>.301</v>
      </c>
      <c r="E200" t="str">
        <f>".158"</f>
        <v>.158</v>
      </c>
      <c r="F200" t="str">
        <f>".257"</f>
        <v>.257</v>
      </c>
      <c r="G200" t="str">
        <f>".256"</f>
        <v>.256</v>
      </c>
      <c r="H200" t="str">
        <f>".2516"</f>
        <v>.2516</v>
      </c>
    </row>
    <row r="201" spans="1:8" ht="14.25">
      <c r="A201">
        <v>19</v>
      </c>
      <c r="B201" t="s">
        <v>27</v>
      </c>
      <c r="C201" t="str">
        <f>".161"</f>
        <v>.161</v>
      </c>
      <c r="D201" t="str">
        <f>".254"</f>
        <v>.254</v>
      </c>
      <c r="E201" t="str">
        <f>".248"</f>
        <v>.248</v>
      </c>
      <c r="F201" t="str">
        <f>".334"</f>
        <v>.334</v>
      </c>
      <c r="G201" t="str">
        <f>".272"</f>
        <v>.272</v>
      </c>
      <c r="H201" t="str">
        <f>".2538"</f>
        <v>.2538</v>
      </c>
    </row>
    <row r="202" spans="1:8" ht="14.25">
      <c r="A202">
        <v>20</v>
      </c>
      <c r="B202" t="s">
        <v>38</v>
      </c>
      <c r="C202" t="str">
        <f>".307"</f>
        <v>.307</v>
      </c>
      <c r="D202" t="str">
        <f>".349"</f>
        <v>.349</v>
      </c>
      <c r="E202" t="str">
        <f>".187"</f>
        <v>.187</v>
      </c>
      <c r="F202" t="str">
        <f>".178"</f>
        <v>.178</v>
      </c>
      <c r="G202" t="str">
        <f>".264"</f>
        <v>.264</v>
      </c>
      <c r="H202" t="str">
        <f>".2570"</f>
        <v>.2570</v>
      </c>
    </row>
    <row r="203" spans="1:8" ht="14.25">
      <c r="A203">
        <v>21</v>
      </c>
      <c r="B203" t="s">
        <v>46</v>
      </c>
      <c r="C203" t="str">
        <f>".176"</f>
        <v>.176</v>
      </c>
      <c r="D203" t="str">
        <f>".295"</f>
        <v>.295</v>
      </c>
      <c r="E203" t="str">
        <f>".182"</f>
        <v>.182</v>
      </c>
      <c r="F203" t="str">
        <f>".274"</f>
        <v>.274</v>
      </c>
      <c r="G203" t="str">
        <f>".359"</f>
        <v>.359</v>
      </c>
      <c r="H203" t="str">
        <f>".2572"</f>
        <v>.2572</v>
      </c>
    </row>
    <row r="204" spans="1:9" ht="14.25">
      <c r="A204">
        <v>22</v>
      </c>
      <c r="B204" t="s">
        <v>45</v>
      </c>
      <c r="C204" t="str">
        <f>".328"</f>
        <v>.328</v>
      </c>
      <c r="D204" t="str">
        <f>".235"</f>
        <v>.235</v>
      </c>
      <c r="E204" t="str">
        <f>".253"</f>
        <v>.253</v>
      </c>
      <c r="F204" t="str">
        <f>".287"</f>
        <v>.287</v>
      </c>
      <c r="G204" t="str">
        <f>".189"</f>
        <v>.189</v>
      </c>
      <c r="H204" t="str">
        <f>".2584"</f>
        <v>.2584</v>
      </c>
      <c r="I204" t="s">
        <v>75</v>
      </c>
    </row>
    <row r="205" spans="1:9" ht="14.25">
      <c r="A205">
        <v>23</v>
      </c>
      <c r="B205" t="s">
        <v>14</v>
      </c>
      <c r="C205" t="str">
        <f>".330"</f>
        <v>.330</v>
      </c>
      <c r="D205" t="str">
        <f>".205"</f>
        <v>.205</v>
      </c>
      <c r="E205" t="str">
        <f>".241"</f>
        <v>.241</v>
      </c>
      <c r="F205" t="str">
        <f>".303"</f>
        <v>.303</v>
      </c>
      <c r="G205" t="str">
        <f>".213"</f>
        <v>.213</v>
      </c>
      <c r="H205" t="str">
        <f>".2584"</f>
        <v>.2584</v>
      </c>
      <c r="I205" t="s">
        <v>77</v>
      </c>
    </row>
    <row r="206" spans="1:9" ht="14.25">
      <c r="A206">
        <v>24</v>
      </c>
      <c r="B206" t="s">
        <v>35</v>
      </c>
      <c r="C206" t="str">
        <f>".289"</f>
        <v>.289</v>
      </c>
      <c r="D206" t="str">
        <f>".270"</f>
        <v>.270</v>
      </c>
      <c r="E206" t="str">
        <f>".267"</f>
        <v>.267</v>
      </c>
      <c r="F206" t="str">
        <f>".285"</f>
        <v>.285</v>
      </c>
      <c r="G206" t="str">
        <f>".197"</f>
        <v>.197</v>
      </c>
      <c r="H206" t="str">
        <f>".2616"</f>
        <v>.2616</v>
      </c>
      <c r="I206" t="s">
        <v>75</v>
      </c>
    </row>
    <row r="207" spans="1:9" ht="14.25">
      <c r="A207">
        <v>25</v>
      </c>
      <c r="B207" t="s">
        <v>31</v>
      </c>
      <c r="C207" t="str">
        <f>".293"</f>
        <v>.293</v>
      </c>
      <c r="D207" t="str">
        <f>".298"</f>
        <v>.298</v>
      </c>
      <c r="E207" t="str">
        <f>".240"</f>
        <v>.240</v>
      </c>
      <c r="F207" t="str">
        <f>".203"</f>
        <v>.203</v>
      </c>
      <c r="G207" t="str">
        <f>".274"</f>
        <v>.274</v>
      </c>
      <c r="H207" t="str">
        <f>".2616"</f>
        <v>.2616</v>
      </c>
      <c r="I207" t="s">
        <v>77</v>
      </c>
    </row>
    <row r="208" spans="1:8" ht="14.25">
      <c r="A208">
        <v>26</v>
      </c>
      <c r="B208" t="s">
        <v>39</v>
      </c>
      <c r="C208" t="str">
        <f>".185"</f>
        <v>.185</v>
      </c>
      <c r="D208" t="str">
        <f>".406"</f>
        <v>.406</v>
      </c>
      <c r="E208" t="str">
        <f>".240"</f>
        <v>.240</v>
      </c>
      <c r="F208" t="str">
        <f>".181"</f>
        <v>.181</v>
      </c>
      <c r="G208" t="str">
        <f>".306"</f>
        <v>.306</v>
      </c>
      <c r="H208" t="str">
        <f>".2636"</f>
        <v>.2636</v>
      </c>
    </row>
    <row r="209" spans="1:8" ht="14.25">
      <c r="A209">
        <v>27</v>
      </c>
      <c r="B209" t="s">
        <v>44</v>
      </c>
      <c r="C209" t="str">
        <f>".346"</f>
        <v>.346</v>
      </c>
      <c r="D209" t="str">
        <f>".247"</f>
        <v>.247</v>
      </c>
      <c r="E209" t="str">
        <f>".180"</f>
        <v>.180</v>
      </c>
      <c r="F209" t="str">
        <f>".336"</f>
        <v>.336</v>
      </c>
      <c r="G209" t="str">
        <f>".219"</f>
        <v>.219</v>
      </c>
      <c r="H209" t="str">
        <f>".2656"</f>
        <v>.2656</v>
      </c>
    </row>
    <row r="210" spans="1:8" ht="14.25">
      <c r="A210">
        <v>28</v>
      </c>
      <c r="B210" t="s">
        <v>33</v>
      </c>
      <c r="C210" t="str">
        <f>".190"</f>
        <v>.190</v>
      </c>
      <c r="D210" t="str">
        <f>".367"</f>
        <v>.367</v>
      </c>
      <c r="E210" t="str">
        <f>".218"</f>
        <v>.218</v>
      </c>
      <c r="F210" t="str">
        <f>".367"</f>
        <v>.367</v>
      </c>
      <c r="G210" t="str">
        <f>".191"</f>
        <v>.191</v>
      </c>
      <c r="H210" t="str">
        <f>".2666"</f>
        <v>.2666</v>
      </c>
    </row>
    <row r="211" spans="1:8" ht="14.25">
      <c r="A211">
        <v>29</v>
      </c>
      <c r="B211" t="s">
        <v>40</v>
      </c>
      <c r="C211" t="str">
        <f>".211"</f>
        <v>.211</v>
      </c>
      <c r="D211" t="str">
        <f>".304"</f>
        <v>.304</v>
      </c>
      <c r="E211" t="str">
        <f>".440"</f>
        <v>.440</v>
      </c>
      <c r="F211" t="str">
        <f>".150"</f>
        <v>.150</v>
      </c>
      <c r="G211" t="str">
        <f>".238"</f>
        <v>.238</v>
      </c>
      <c r="H211" t="str">
        <f>".2686"</f>
        <v>.2686</v>
      </c>
    </row>
    <row r="212" spans="1:8" ht="14.25">
      <c r="A212">
        <v>30</v>
      </c>
      <c r="B212" t="s">
        <v>48</v>
      </c>
      <c r="C212" t="str">
        <f>".253"</f>
        <v>.253</v>
      </c>
      <c r="D212" t="str">
        <f>".297"</f>
        <v>.297</v>
      </c>
      <c r="E212" t="str">
        <f>".360"</f>
        <v>.360</v>
      </c>
      <c r="F212" t="str">
        <f>".244"</f>
        <v>.244</v>
      </c>
      <c r="G212" t="str">
        <f>".190"</f>
        <v>.190</v>
      </c>
      <c r="H212" t="str">
        <f>".2688"</f>
        <v>.2688</v>
      </c>
    </row>
    <row r="213" spans="1:8" ht="14.25">
      <c r="A213">
        <v>31</v>
      </c>
      <c r="B213" t="s">
        <v>30</v>
      </c>
      <c r="C213" t="str">
        <f>".317"</f>
        <v>.317</v>
      </c>
      <c r="D213" t="str">
        <f>".381"</f>
        <v>.381</v>
      </c>
      <c r="E213" t="str">
        <f>".202"</f>
        <v>.202</v>
      </c>
      <c r="F213" t="str">
        <f>".232"</f>
        <v>.232</v>
      </c>
      <c r="G213" t="str">
        <f>".223"</f>
        <v>.223</v>
      </c>
      <c r="H213" t="str">
        <f>".2710"</f>
        <v>.2710</v>
      </c>
    </row>
    <row r="214" spans="1:8" ht="14.25">
      <c r="A214">
        <v>32</v>
      </c>
      <c r="B214" t="s">
        <v>82</v>
      </c>
      <c r="C214" t="str">
        <f>".251"</f>
        <v>.251</v>
      </c>
      <c r="D214" t="str">
        <f>".350"</f>
        <v>.350</v>
      </c>
      <c r="E214" t="str">
        <f>".254"</f>
        <v>.254</v>
      </c>
      <c r="F214" t="str">
        <f>".255"</f>
        <v>.255</v>
      </c>
      <c r="G214" t="str">
        <f>".247"</f>
        <v>.247</v>
      </c>
      <c r="H214" t="str">
        <f>".2714"</f>
        <v>.2714</v>
      </c>
    </row>
    <row r="215" spans="1:8" ht="14.25">
      <c r="A215">
        <v>33</v>
      </c>
      <c r="B215" t="s">
        <v>24</v>
      </c>
      <c r="C215" t="str">
        <f>".360"</f>
        <v>.360</v>
      </c>
      <c r="D215" t="str">
        <f>".396"</f>
        <v>.396</v>
      </c>
      <c r="E215" t="str">
        <f>".228"</f>
        <v>.228</v>
      </c>
      <c r="F215" t="str">
        <f>".216"</f>
        <v>.216</v>
      </c>
      <c r="G215" t="str">
        <f>".172"</f>
        <v>.172</v>
      </c>
      <c r="H215" t="str">
        <f>".2744"</f>
        <v>.2744</v>
      </c>
    </row>
    <row r="216" spans="1:8" ht="14.25">
      <c r="A216">
        <v>34</v>
      </c>
      <c r="B216" t="s">
        <v>60</v>
      </c>
      <c r="C216" t="str">
        <f>".403"</f>
        <v>.403</v>
      </c>
      <c r="D216" t="str">
        <f>".353"</f>
        <v>.353</v>
      </c>
      <c r="E216" t="str">
        <f>".216"</f>
        <v>.216</v>
      </c>
      <c r="F216" t="str">
        <f>".198"</f>
        <v>.198</v>
      </c>
      <c r="G216" t="str">
        <f>".204"</f>
        <v>.204</v>
      </c>
      <c r="H216" t="str">
        <f>".2748"</f>
        <v>.2748</v>
      </c>
    </row>
    <row r="217" spans="1:8" ht="14.25">
      <c r="A217">
        <v>35</v>
      </c>
      <c r="B217" t="s">
        <v>34</v>
      </c>
      <c r="C217" t="str">
        <f>".343"</f>
        <v>.343</v>
      </c>
      <c r="D217" t="str">
        <f>".275"</f>
        <v>.275</v>
      </c>
      <c r="E217" t="str">
        <f>".280"</f>
        <v>.280</v>
      </c>
      <c r="F217" t="str">
        <f>".232"</f>
        <v>.232</v>
      </c>
      <c r="G217" t="str">
        <f>".250"</f>
        <v>.250</v>
      </c>
      <c r="H217" t="str">
        <f>".2760"</f>
        <v>.2760</v>
      </c>
    </row>
    <row r="218" spans="1:8" ht="14.25">
      <c r="A218">
        <v>36</v>
      </c>
      <c r="B218" t="s">
        <v>28</v>
      </c>
      <c r="C218" t="str">
        <f>".269"</f>
        <v>.269</v>
      </c>
      <c r="D218" t="str">
        <f>".172"</f>
        <v>.172</v>
      </c>
      <c r="E218" t="str">
        <f>".318"</f>
        <v>.318</v>
      </c>
      <c r="F218" t="str">
        <f>".532"</f>
        <v>.532</v>
      </c>
      <c r="G218" t="str">
        <f>".107"</f>
        <v>.107</v>
      </c>
      <c r="H218" t="str">
        <f>".2796"</f>
        <v>.2796</v>
      </c>
    </row>
    <row r="219" spans="1:8" ht="14.25">
      <c r="A219">
        <v>37</v>
      </c>
      <c r="B219" t="s">
        <v>63</v>
      </c>
      <c r="C219" t="str">
        <f>".288"</f>
        <v>.288</v>
      </c>
      <c r="D219" t="str">
        <f>".190"</f>
        <v>.190</v>
      </c>
      <c r="E219" t="str">
        <f>".251"</f>
        <v>.251</v>
      </c>
      <c r="F219" t="str">
        <f>".391"</f>
        <v>.391</v>
      </c>
      <c r="G219" t="str">
        <f>".281"</f>
        <v>.281</v>
      </c>
      <c r="H219" t="str">
        <f>".2802"</f>
        <v>.2802</v>
      </c>
    </row>
    <row r="220" spans="1:8" ht="14.25">
      <c r="A220">
        <v>38</v>
      </c>
      <c r="B220" t="s">
        <v>64</v>
      </c>
      <c r="C220" t="str">
        <f>".251"</f>
        <v>.251</v>
      </c>
      <c r="D220" t="str">
        <f>".353"</f>
        <v>.353</v>
      </c>
      <c r="E220" t="str">
        <f>".335"</f>
        <v>.335</v>
      </c>
      <c r="F220" t="str">
        <f>".204"</f>
        <v>.204</v>
      </c>
      <c r="G220" t="str">
        <f>".293"</f>
        <v>.293</v>
      </c>
      <c r="H220" t="str">
        <f>".2872"</f>
        <v>.2872</v>
      </c>
    </row>
    <row r="221" spans="1:8" ht="14.25">
      <c r="A221">
        <v>39</v>
      </c>
      <c r="B221" t="s">
        <v>67</v>
      </c>
      <c r="C221" t="str">
        <f>".267"</f>
        <v>.267</v>
      </c>
      <c r="D221" t="str">
        <f>".375"</f>
        <v>.375</v>
      </c>
      <c r="E221" t="str">
        <f>".254"</f>
        <v>.254</v>
      </c>
      <c r="F221" t="str">
        <f>".280"</f>
        <v>.280</v>
      </c>
      <c r="G221" t="str">
        <f>".262"</f>
        <v>.262</v>
      </c>
      <c r="H221" t="str">
        <f>".2876"</f>
        <v>.2876</v>
      </c>
    </row>
    <row r="222" spans="1:8" ht="14.25">
      <c r="A222">
        <v>40</v>
      </c>
      <c r="B222" t="s">
        <v>50</v>
      </c>
      <c r="C222" t="str">
        <f>".161"</f>
        <v>.161</v>
      </c>
      <c r="D222" t="str">
        <f>".287"</f>
        <v>.287</v>
      </c>
      <c r="E222" t="str">
        <f>".478"</f>
        <v>.478</v>
      </c>
      <c r="F222" t="str">
        <f>".235"</f>
        <v>.235</v>
      </c>
      <c r="G222" t="str">
        <f>".281"</f>
        <v>.281</v>
      </c>
      <c r="H222" t="str">
        <f>".2884"</f>
        <v>.2884</v>
      </c>
    </row>
    <row r="223" spans="1:8" ht="14.25">
      <c r="A223">
        <v>41</v>
      </c>
      <c r="B223" t="s">
        <v>26</v>
      </c>
      <c r="C223" t="str">
        <f>".251"</f>
        <v>.251</v>
      </c>
      <c r="D223" t="str">
        <f>".145"</f>
        <v>.145</v>
      </c>
      <c r="E223" t="str">
        <f>".526"</f>
        <v>.526</v>
      </c>
      <c r="F223" t="str">
        <f>".190"</f>
        <v>.190</v>
      </c>
      <c r="G223" t="str">
        <f>".331"</f>
        <v>.331</v>
      </c>
      <c r="H223" t="str">
        <f>".2886"</f>
        <v>.2886</v>
      </c>
    </row>
    <row r="224" spans="1:8" ht="14.25">
      <c r="A224">
        <v>42</v>
      </c>
      <c r="B224" t="s">
        <v>70</v>
      </c>
      <c r="C224" t="str">
        <f>".396"</f>
        <v>.396</v>
      </c>
      <c r="D224" t="str">
        <f>".177"</f>
        <v>.177</v>
      </c>
      <c r="E224" t="str">
        <f>".170"</f>
        <v>.170</v>
      </c>
      <c r="F224" t="str">
        <f>".402"</f>
        <v>.402</v>
      </c>
      <c r="G224" t="str">
        <f>".303"</f>
        <v>.303</v>
      </c>
      <c r="H224" t="str">
        <f>".2896"</f>
        <v>.2896</v>
      </c>
    </row>
    <row r="225" spans="1:8" ht="14.25">
      <c r="A225">
        <v>43</v>
      </c>
      <c r="B225" t="s">
        <v>55</v>
      </c>
      <c r="C225" t="str">
        <f>".400"</f>
        <v>.400</v>
      </c>
      <c r="D225" t="str">
        <f>".364"</f>
        <v>.364</v>
      </c>
      <c r="E225" t="str">
        <f>".304"</f>
        <v>.304</v>
      </c>
      <c r="F225" t="str">
        <f>".213"</f>
        <v>.213</v>
      </c>
      <c r="G225" t="str">
        <f>".170"</f>
        <v>.170</v>
      </c>
      <c r="H225" t="str">
        <f>".2902"</f>
        <v>.2902</v>
      </c>
    </row>
    <row r="226" spans="1:8" ht="14.25">
      <c r="A226">
        <v>44</v>
      </c>
      <c r="B226" t="s">
        <v>17</v>
      </c>
      <c r="C226" t="str">
        <f>".287"</f>
        <v>.287</v>
      </c>
      <c r="D226" t="str">
        <f>".341"</f>
        <v>.341</v>
      </c>
      <c r="E226" t="str">
        <f>".276"</f>
        <v>.276</v>
      </c>
      <c r="F226" t="str">
        <f>".276"</f>
        <v>.276</v>
      </c>
      <c r="G226" t="str">
        <f>".289"</f>
        <v>.289</v>
      </c>
      <c r="H226" t="str">
        <f>".2938"</f>
        <v>.2938</v>
      </c>
    </row>
    <row r="227" spans="1:8" ht="14.25">
      <c r="A227">
        <v>45</v>
      </c>
      <c r="B227" t="s">
        <v>62</v>
      </c>
      <c r="C227" t="str">
        <f>".385"</f>
        <v>.385</v>
      </c>
      <c r="D227" t="str">
        <f>".334"</f>
        <v>.334</v>
      </c>
      <c r="E227" t="str">
        <f>".335"</f>
        <v>.335</v>
      </c>
      <c r="F227" t="str">
        <f>".203"</f>
        <v>.203</v>
      </c>
      <c r="G227" t="str">
        <f>".218"</f>
        <v>.218</v>
      </c>
      <c r="H227" t="str">
        <f>".2950"</f>
        <v>.2950</v>
      </c>
    </row>
    <row r="228" spans="1:8" ht="14.25">
      <c r="A228">
        <v>46</v>
      </c>
      <c r="B228" t="s">
        <v>76</v>
      </c>
      <c r="C228" t="str">
        <f>".207"</f>
        <v>.207</v>
      </c>
      <c r="D228" t="str">
        <f>".353"</f>
        <v>.353</v>
      </c>
      <c r="E228" t="str">
        <f>".266"</f>
        <v>.266</v>
      </c>
      <c r="F228" t="str">
        <f>".367"</f>
        <v>.367</v>
      </c>
      <c r="G228" t="str">
        <f>".301"</f>
        <v>.301</v>
      </c>
      <c r="H228" t="str">
        <f>".2988"</f>
        <v>.2988</v>
      </c>
    </row>
    <row r="229" spans="1:8" ht="14.25">
      <c r="A229">
        <v>47</v>
      </c>
      <c r="B229" t="s">
        <v>79</v>
      </c>
      <c r="C229" t="str">
        <f>".374"</f>
        <v>.374</v>
      </c>
      <c r="D229" t="str">
        <f>".203"</f>
        <v>.203</v>
      </c>
      <c r="E229" t="str">
        <f>".442"</f>
        <v>.442</v>
      </c>
      <c r="F229" t="str">
        <f>".212"</f>
        <v>.212</v>
      </c>
      <c r="G229" t="str">
        <f>".270"</f>
        <v>.270</v>
      </c>
      <c r="H229" t="str">
        <f>".3002"</f>
        <v>.3002</v>
      </c>
    </row>
    <row r="230" spans="1:8" ht="14.25">
      <c r="A230">
        <v>48</v>
      </c>
      <c r="B230" t="s">
        <v>57</v>
      </c>
      <c r="C230" t="str">
        <f>".301"</f>
        <v>.301</v>
      </c>
      <c r="D230" t="str">
        <f>".340"</f>
        <v>.340</v>
      </c>
      <c r="E230" t="str">
        <f>".263"</f>
        <v>.263</v>
      </c>
      <c r="F230" t="str">
        <f>".336"</f>
        <v>.336</v>
      </c>
      <c r="G230" t="str">
        <f>".274"</f>
        <v>.274</v>
      </c>
      <c r="H230" t="str">
        <f>".3028"</f>
        <v>.3028</v>
      </c>
    </row>
    <row r="231" spans="1:8" ht="14.25">
      <c r="A231">
        <v>49</v>
      </c>
      <c r="B231" t="s">
        <v>61</v>
      </c>
      <c r="C231" t="str">
        <f>".290"</f>
        <v>.290</v>
      </c>
      <c r="D231" t="str">
        <f>".350"</f>
        <v>.350</v>
      </c>
      <c r="E231" t="str">
        <f>".251"</f>
        <v>.251</v>
      </c>
      <c r="F231" t="str">
        <f>".207"</f>
        <v>.207</v>
      </c>
      <c r="G231" t="str">
        <f>".417"</f>
        <v>.417</v>
      </c>
      <c r="H231" t="str">
        <f>".3030"</f>
        <v>.3030</v>
      </c>
    </row>
    <row r="232" spans="1:8" ht="14.25">
      <c r="A232">
        <v>50</v>
      </c>
      <c r="B232" t="s">
        <v>58</v>
      </c>
      <c r="C232" t="str">
        <f>".474"</f>
        <v>.474</v>
      </c>
      <c r="D232" t="str">
        <f>".225"</f>
        <v>.225</v>
      </c>
      <c r="E232" t="str">
        <f>".328"</f>
        <v>.328</v>
      </c>
      <c r="F232" t="str">
        <f>".227"</f>
        <v>.227</v>
      </c>
      <c r="G232" t="str">
        <f>".265"</f>
        <v>.265</v>
      </c>
      <c r="H232" t="str">
        <f>".3038"</f>
        <v>.3038</v>
      </c>
    </row>
    <row r="233" spans="1:8" ht="14.25">
      <c r="A233">
        <v>51</v>
      </c>
      <c r="B233" t="s">
        <v>87</v>
      </c>
      <c r="C233" t="str">
        <f>".207"</f>
        <v>.207</v>
      </c>
      <c r="D233" t="str">
        <f>".343"</f>
        <v>.343</v>
      </c>
      <c r="E233" t="str">
        <f>".347"</f>
        <v>.347</v>
      </c>
      <c r="F233" t="str">
        <f>".208"</f>
        <v>.208</v>
      </c>
      <c r="G233" t="str">
        <f>".415"</f>
        <v>.415</v>
      </c>
      <c r="H233" t="str">
        <f>".3040"</f>
        <v>.3040</v>
      </c>
    </row>
    <row r="234" spans="1:8" ht="14.25">
      <c r="A234">
        <v>52</v>
      </c>
      <c r="B234" t="s">
        <v>72</v>
      </c>
      <c r="C234" t="str">
        <f>".320"</f>
        <v>.320</v>
      </c>
      <c r="D234" t="str">
        <f>".264"</f>
        <v>.264</v>
      </c>
      <c r="E234" t="str">
        <f>".373"</f>
        <v>.373</v>
      </c>
      <c r="F234" t="str">
        <f>".217"</f>
        <v>.217</v>
      </c>
      <c r="G234" t="str">
        <f>".347"</f>
        <v>.347</v>
      </c>
      <c r="H234" t="str">
        <f>".3042"</f>
        <v>.3042</v>
      </c>
    </row>
    <row r="235" spans="1:8" ht="14.25">
      <c r="A235">
        <v>53</v>
      </c>
      <c r="B235" t="s">
        <v>86</v>
      </c>
      <c r="C235" t="str">
        <f>".262"</f>
        <v>.262</v>
      </c>
      <c r="D235" t="str">
        <f>".294"</f>
        <v>.294</v>
      </c>
      <c r="E235" t="str">
        <f>".241"</f>
        <v>.241</v>
      </c>
      <c r="F235" t="str">
        <f>".387"</f>
        <v>.387</v>
      </c>
      <c r="G235" t="str">
        <f>".357"</f>
        <v>.357</v>
      </c>
      <c r="H235" t="str">
        <f>".3082"</f>
        <v>.3082</v>
      </c>
    </row>
    <row r="236" spans="1:8" ht="14.25">
      <c r="A236">
        <v>54</v>
      </c>
      <c r="B236" t="s">
        <v>29</v>
      </c>
      <c r="C236" t="str">
        <f>".360"</f>
        <v>.360</v>
      </c>
      <c r="D236" t="str">
        <f>".434"</f>
        <v>.434</v>
      </c>
      <c r="E236" t="str">
        <f>".244"</f>
        <v>.244</v>
      </c>
      <c r="F236" t="str">
        <f>".202"</f>
        <v>.202</v>
      </c>
      <c r="G236" t="str">
        <f>".310"</f>
        <v>.310</v>
      </c>
      <c r="H236" t="str">
        <f>".3100"</f>
        <v>.3100</v>
      </c>
    </row>
    <row r="237" spans="1:8" ht="14.25">
      <c r="A237">
        <v>55</v>
      </c>
      <c r="B237" t="s">
        <v>56</v>
      </c>
      <c r="C237" t="str">
        <f>".377"</f>
        <v>.377</v>
      </c>
      <c r="D237" t="str">
        <f>".308"</f>
        <v>.308</v>
      </c>
      <c r="E237" t="str">
        <f>".344"</f>
        <v>.344</v>
      </c>
      <c r="F237" t="str">
        <f>".401"</f>
        <v>.401</v>
      </c>
      <c r="G237" t="str">
        <f>".169"</f>
        <v>.169</v>
      </c>
      <c r="H237" t="str">
        <f>".3198"</f>
        <v>.3198</v>
      </c>
    </row>
    <row r="238" spans="1:8" ht="14.25">
      <c r="A238">
        <v>56</v>
      </c>
      <c r="B238" t="s">
        <v>84</v>
      </c>
      <c r="C238" t="str">
        <f>".250"</f>
        <v>.250</v>
      </c>
      <c r="D238" t="str">
        <f>".346"</f>
        <v>.346</v>
      </c>
      <c r="E238" t="str">
        <f>".426"</f>
        <v>.426</v>
      </c>
      <c r="F238" t="str">
        <f>".291"</f>
        <v>.291</v>
      </c>
      <c r="G238" t="str">
        <f>".299"</f>
        <v>.299</v>
      </c>
      <c r="H238" t="str">
        <f>".3224"</f>
        <v>.3224</v>
      </c>
    </row>
    <row r="239" spans="1:8" ht="14.25">
      <c r="A239">
        <v>57</v>
      </c>
      <c r="B239" t="s">
        <v>53</v>
      </c>
      <c r="C239" t="str">
        <f>".578"</f>
        <v>.578</v>
      </c>
      <c r="D239" t="str">
        <f>".228"</f>
        <v>.228</v>
      </c>
      <c r="E239" t="str">
        <f>".180"</f>
        <v>.180</v>
      </c>
      <c r="F239" t="str">
        <f>".417"</f>
        <v>.417</v>
      </c>
      <c r="G239" t="str">
        <f>".219"</f>
        <v>.219</v>
      </c>
      <c r="H239" t="str">
        <f>".3244"</f>
        <v>.3244</v>
      </c>
    </row>
    <row r="240" spans="1:8" ht="14.25">
      <c r="A240">
        <v>58</v>
      </c>
      <c r="B240" t="s">
        <v>49</v>
      </c>
      <c r="C240" t="str">
        <f>".332"</f>
        <v>.332</v>
      </c>
      <c r="D240" t="str">
        <f>".488"</f>
        <v>.488</v>
      </c>
      <c r="E240" t="str">
        <f>".262"</f>
        <v>.262</v>
      </c>
      <c r="F240" t="str">
        <f>".292"</f>
        <v>.292</v>
      </c>
      <c r="G240" t="str">
        <f>".267"</f>
        <v>.267</v>
      </c>
      <c r="H240" t="str">
        <f>".3282"</f>
        <v>.3282</v>
      </c>
    </row>
    <row r="241" spans="1:8" ht="14.25">
      <c r="A241">
        <v>59</v>
      </c>
      <c r="B241" t="s">
        <v>68</v>
      </c>
      <c r="C241" t="str">
        <f>".297"</f>
        <v>.297</v>
      </c>
      <c r="D241" t="str">
        <f>".316"</f>
        <v>.316</v>
      </c>
      <c r="E241" t="str">
        <f>".420"</f>
        <v>.420</v>
      </c>
      <c r="F241" t="str">
        <f>".369"</f>
        <v>.369</v>
      </c>
      <c r="G241" t="str">
        <f>".243"</f>
        <v>.243</v>
      </c>
      <c r="H241" t="str">
        <f>".3290"</f>
        <v>.3290</v>
      </c>
    </row>
    <row r="242" spans="1:8" ht="14.25">
      <c r="A242">
        <v>60</v>
      </c>
      <c r="B242" t="s">
        <v>73</v>
      </c>
      <c r="C242" t="str">
        <f>".283"</f>
        <v>.283</v>
      </c>
      <c r="D242" t="str">
        <f>".296"</f>
        <v>.296</v>
      </c>
      <c r="E242" t="str">
        <f>".264"</f>
        <v>.264</v>
      </c>
      <c r="F242" t="str">
        <f>".322"</f>
        <v>.322</v>
      </c>
      <c r="G242" t="str">
        <f>".490"</f>
        <v>.490</v>
      </c>
      <c r="H242" t="str">
        <f>".3310"</f>
        <v>.3310</v>
      </c>
    </row>
    <row r="243" spans="1:8" ht="14.25">
      <c r="A243">
        <v>61</v>
      </c>
      <c r="B243" t="s">
        <v>52</v>
      </c>
      <c r="C243" t="str">
        <f>".341"</f>
        <v>.341</v>
      </c>
      <c r="D243" t="str">
        <f>".294"</f>
        <v>.294</v>
      </c>
      <c r="E243" t="str">
        <f>".477"</f>
        <v>.477</v>
      </c>
      <c r="F243" t="str">
        <f>".312"</f>
        <v>.312</v>
      </c>
      <c r="G243" t="str">
        <f>".253"</f>
        <v>.253</v>
      </c>
      <c r="H243" t="str">
        <f>".3354"</f>
        <v>.3354</v>
      </c>
    </row>
    <row r="244" spans="1:8" ht="14.25">
      <c r="A244">
        <v>62</v>
      </c>
      <c r="B244" t="s">
        <v>97</v>
      </c>
      <c r="C244" t="str">
        <f>".221"</f>
        <v>.221</v>
      </c>
      <c r="D244" t="str">
        <f>".378"</f>
        <v>.378</v>
      </c>
      <c r="E244" t="str">
        <f>".477"</f>
        <v>.477</v>
      </c>
      <c r="F244" t="str">
        <f>".282"</f>
        <v>.282</v>
      </c>
      <c r="G244" t="str">
        <f>".320"</f>
        <v>.320</v>
      </c>
      <c r="H244" t="str">
        <f>".3356"</f>
        <v>.3356</v>
      </c>
    </row>
    <row r="245" spans="1:8" ht="14.25">
      <c r="A245">
        <v>63</v>
      </c>
      <c r="B245" t="s">
        <v>23</v>
      </c>
      <c r="C245" t="str">
        <f>".382"</f>
        <v>.382</v>
      </c>
      <c r="D245" t="str">
        <f>".452"</f>
        <v>.452</v>
      </c>
      <c r="E245" t="str">
        <f>".388"</f>
        <v>.388</v>
      </c>
      <c r="F245" t="str">
        <f>".221"</f>
        <v>.221</v>
      </c>
      <c r="G245" t="str">
        <f>".251"</f>
        <v>.251</v>
      </c>
      <c r="H245" t="str">
        <f>".3388"</f>
        <v>.3388</v>
      </c>
    </row>
    <row r="246" spans="1:8" ht="14.25">
      <c r="A246">
        <v>64</v>
      </c>
      <c r="B246" t="s">
        <v>74</v>
      </c>
      <c r="C246" t="str">
        <f>".293"</f>
        <v>.293</v>
      </c>
      <c r="D246" t="str">
        <f>".477"</f>
        <v>.477</v>
      </c>
      <c r="E246" t="str">
        <f>".354"</f>
        <v>.354</v>
      </c>
      <c r="F246" t="str">
        <f>".297"</f>
        <v>.297</v>
      </c>
      <c r="G246" t="str">
        <f>".295"</f>
        <v>.295</v>
      </c>
      <c r="H246" t="str">
        <f>".3432"</f>
        <v>.3432</v>
      </c>
    </row>
    <row r="247" spans="1:8" ht="14.25">
      <c r="A247">
        <v>65</v>
      </c>
      <c r="B247" t="s">
        <v>69</v>
      </c>
      <c r="C247" t="str">
        <f>".538"</f>
        <v>.538</v>
      </c>
      <c r="D247" t="str">
        <f>".357"</f>
        <v>.357</v>
      </c>
      <c r="E247" t="str">
        <f>".372"</f>
        <v>.372</v>
      </c>
      <c r="F247" t="str">
        <f>".206"</f>
        <v>.206</v>
      </c>
      <c r="G247" t="str">
        <f>".250"</f>
        <v>.250</v>
      </c>
      <c r="H247" t="str">
        <f>".3446"</f>
        <v>.3446</v>
      </c>
    </row>
    <row r="248" spans="1:8" ht="14.25">
      <c r="A248">
        <v>66</v>
      </c>
      <c r="B248" t="s">
        <v>66</v>
      </c>
      <c r="C248" t="str">
        <f>".251"</f>
        <v>.251</v>
      </c>
      <c r="D248" t="str">
        <f>".230"</f>
        <v>.230</v>
      </c>
      <c r="E248" t="str">
        <f>".510"</f>
        <v>.510</v>
      </c>
      <c r="F248" t="str">
        <f>".441"</f>
        <v>.441</v>
      </c>
      <c r="G248" t="str">
        <f>".313"</f>
        <v>.313</v>
      </c>
      <c r="H248" t="str">
        <f>".3490"</f>
        <v>.3490</v>
      </c>
    </row>
    <row r="249" spans="1:8" ht="14.25">
      <c r="A249">
        <v>67</v>
      </c>
      <c r="B249" t="s">
        <v>92</v>
      </c>
      <c r="C249" t="str">
        <f>".557"</f>
        <v>.557</v>
      </c>
      <c r="D249" t="str">
        <f>".277"</f>
        <v>.277</v>
      </c>
      <c r="E249" t="str">
        <f>".414"</f>
        <v>.414</v>
      </c>
      <c r="F249" t="str">
        <f>".204"</f>
        <v>.204</v>
      </c>
      <c r="G249" t="str">
        <f>".327"</f>
        <v>.327</v>
      </c>
      <c r="H249" t="str">
        <f>".3558"</f>
        <v>.3558</v>
      </c>
    </row>
    <row r="250" spans="1:8" ht="14.25">
      <c r="A250">
        <v>68</v>
      </c>
      <c r="B250" t="s">
        <v>91</v>
      </c>
      <c r="C250" t="str">
        <f>".291"</f>
        <v>.291</v>
      </c>
      <c r="D250" t="str">
        <f>".488"</f>
        <v>.488</v>
      </c>
      <c r="E250" t="str">
        <f>".342"</f>
        <v>.342</v>
      </c>
      <c r="F250" t="str">
        <f>".243"</f>
        <v>.243</v>
      </c>
      <c r="G250" t="str">
        <f>".421"</f>
        <v>.421</v>
      </c>
      <c r="H250" t="str">
        <f>".3570"</f>
        <v>.3570</v>
      </c>
    </row>
    <row r="251" spans="1:8" ht="14.25">
      <c r="A251">
        <v>69</v>
      </c>
      <c r="B251" t="s">
        <v>88</v>
      </c>
      <c r="C251" t="str">
        <f>".259"</f>
        <v>.259</v>
      </c>
      <c r="D251" t="str">
        <f>".423"</f>
        <v>.423</v>
      </c>
      <c r="E251" t="str">
        <f>".356"</f>
        <v>.356</v>
      </c>
      <c r="F251" t="str">
        <f>".417"</f>
        <v>.417</v>
      </c>
      <c r="G251" t="str">
        <f>".340"</f>
        <v>.340</v>
      </c>
      <c r="H251" t="str">
        <f>".3590"</f>
        <v>.3590</v>
      </c>
    </row>
    <row r="252" spans="1:8" ht="14.25">
      <c r="A252">
        <v>70</v>
      </c>
      <c r="B252" t="s">
        <v>90</v>
      </c>
      <c r="C252" t="str">
        <f>".344"</f>
        <v>.344</v>
      </c>
      <c r="D252" t="str">
        <f>".390"</f>
        <v>.390</v>
      </c>
      <c r="E252" t="str">
        <f>".431"</f>
        <v>.431</v>
      </c>
      <c r="F252" t="str">
        <f>".330"</f>
        <v>.330</v>
      </c>
      <c r="G252" t="str">
        <f>".311"</f>
        <v>.311</v>
      </c>
      <c r="H252" t="str">
        <f>".3612"</f>
        <v>.3612</v>
      </c>
    </row>
    <row r="253" spans="1:8" ht="14.25">
      <c r="A253">
        <v>71</v>
      </c>
      <c r="B253" t="s">
        <v>37</v>
      </c>
      <c r="C253" t="str">
        <f>".367"</f>
        <v>.367</v>
      </c>
      <c r="D253" t="str">
        <f>".461"</f>
        <v>.461</v>
      </c>
      <c r="E253" t="str">
        <f>".449"</f>
        <v>.449</v>
      </c>
      <c r="F253" t="str">
        <f>".219"</f>
        <v>.219</v>
      </c>
      <c r="G253" t="str">
        <f>".312"</f>
        <v>.312</v>
      </c>
      <c r="H253" t="str">
        <f>".3616"</f>
        <v>.3616</v>
      </c>
    </row>
    <row r="254" spans="1:8" ht="14.25">
      <c r="A254">
        <v>72</v>
      </c>
      <c r="B254" t="s">
        <v>85</v>
      </c>
      <c r="C254" t="str">
        <f>".381"</f>
        <v>.381</v>
      </c>
      <c r="D254" t="str">
        <f>".325"</f>
        <v>.325</v>
      </c>
      <c r="E254" t="str">
        <f>".333"</f>
        <v>.333</v>
      </c>
      <c r="F254" t="str">
        <f>".525"</f>
        <v>.525</v>
      </c>
      <c r="G254" t="str">
        <f>".262"</f>
        <v>.262</v>
      </c>
      <c r="H254" t="str">
        <f>".3652"</f>
        <v>.3652</v>
      </c>
    </row>
    <row r="255" spans="1:8" ht="14.25">
      <c r="A255">
        <v>73</v>
      </c>
      <c r="B255" t="s">
        <v>59</v>
      </c>
      <c r="C255" t="str">
        <f>".547"</f>
        <v>.547</v>
      </c>
      <c r="D255" t="str">
        <f>".241"</f>
        <v>.241</v>
      </c>
      <c r="E255" t="str">
        <f>".282"</f>
        <v>.282</v>
      </c>
      <c r="F255" t="str">
        <f>".334"</f>
        <v>.334</v>
      </c>
      <c r="G255" t="str">
        <f>".434"</f>
        <v>.434</v>
      </c>
      <c r="H255" t="str">
        <f>".3676"</f>
        <v>.3676</v>
      </c>
    </row>
    <row r="256" spans="1:8" ht="14.25">
      <c r="A256">
        <v>74</v>
      </c>
      <c r="B256" t="s">
        <v>43</v>
      </c>
      <c r="C256" t="str">
        <f>".146"</f>
        <v>.146</v>
      </c>
      <c r="D256" t="str">
        <f>".407"</f>
        <v>.407</v>
      </c>
      <c r="E256" t="str">
        <f>".409"</f>
        <v>.409</v>
      </c>
      <c r="F256" t="str">
        <f>".415"</f>
        <v>.415</v>
      </c>
      <c r="G256" t="str">
        <f>".482"</f>
        <v>.482</v>
      </c>
      <c r="H256" t="str">
        <f>".3718"</f>
        <v>.3718</v>
      </c>
    </row>
    <row r="257" spans="1:8" ht="14.25">
      <c r="A257">
        <v>75</v>
      </c>
      <c r="B257" t="s">
        <v>36</v>
      </c>
      <c r="C257" t="str">
        <f>".373"</f>
        <v>.373</v>
      </c>
      <c r="D257" t="str">
        <f>".327"</f>
        <v>.327</v>
      </c>
      <c r="E257" t="str">
        <f>".410"</f>
        <v>.410</v>
      </c>
      <c r="F257" t="str">
        <f>".372"</f>
        <v>.372</v>
      </c>
      <c r="G257" t="str">
        <f>".397"</f>
        <v>.397</v>
      </c>
      <c r="H257" t="str">
        <f>".3758"</f>
        <v>.3758</v>
      </c>
    </row>
    <row r="258" spans="1:8" ht="14.25">
      <c r="A258">
        <v>76</v>
      </c>
      <c r="B258" t="s">
        <v>93</v>
      </c>
      <c r="C258" t="str">
        <f>".547"</f>
        <v>.547</v>
      </c>
      <c r="D258" t="str">
        <f>".234"</f>
        <v>.234</v>
      </c>
      <c r="E258" t="str">
        <f>".256"</f>
        <v>.256</v>
      </c>
      <c r="F258" t="str">
        <f>".349"</f>
        <v>.349</v>
      </c>
      <c r="G258" t="str">
        <f>".507"</f>
        <v>.507</v>
      </c>
      <c r="H258" t="str">
        <f>".3786"</f>
        <v>.3786</v>
      </c>
    </row>
    <row r="259" spans="1:8" ht="14.25">
      <c r="A259">
        <v>77</v>
      </c>
      <c r="B259" t="s">
        <v>78</v>
      </c>
      <c r="C259" t="str">
        <f>".491"</f>
        <v>.491</v>
      </c>
      <c r="D259" t="str">
        <f>".451"</f>
        <v>.451</v>
      </c>
      <c r="E259" t="str">
        <f>".291"</f>
        <v>.291</v>
      </c>
      <c r="F259" t="str">
        <f>".391"</f>
        <v>.391</v>
      </c>
      <c r="G259" t="str">
        <f>".464"</f>
        <v>.464</v>
      </c>
      <c r="H259" t="str">
        <f>".4176"</f>
        <v>.4176</v>
      </c>
    </row>
    <row r="260" spans="1:8" ht="14.25">
      <c r="A260">
        <v>78</v>
      </c>
      <c r="B260" t="s">
        <v>71</v>
      </c>
      <c r="C260" t="str">
        <f>".466"</f>
        <v>.466</v>
      </c>
      <c r="D260" t="str">
        <f>".345"</f>
        <v>.345</v>
      </c>
      <c r="E260" t="str">
        <f>".500"</f>
        <v>.500</v>
      </c>
      <c r="F260" t="str">
        <f>".359"</f>
        <v>.359</v>
      </c>
      <c r="G260" t="str">
        <f>".442"</f>
        <v>.442</v>
      </c>
      <c r="H260" t="str">
        <f>".4224"</f>
        <v>.4224</v>
      </c>
    </row>
    <row r="261" spans="1:8" ht="14.25">
      <c r="A261">
        <v>79</v>
      </c>
      <c r="B261" t="s">
        <v>89</v>
      </c>
      <c r="C261" t="str">
        <f>".393"</f>
        <v>.393</v>
      </c>
      <c r="D261" t="str">
        <f>".568"</f>
        <v>.568</v>
      </c>
      <c r="E261" t="str">
        <f>".357"</f>
        <v>.357</v>
      </c>
      <c r="F261" t="str">
        <f>".399"</f>
        <v>.399</v>
      </c>
      <c r="G261" t="str">
        <f>".484"</f>
        <v>.484</v>
      </c>
      <c r="H261" t="str">
        <f>".4402"</f>
        <v>.4402</v>
      </c>
    </row>
    <row r="262" spans="1:8" ht="14.25">
      <c r="A262">
        <v>80</v>
      </c>
      <c r="B262" t="s">
        <v>80</v>
      </c>
      <c r="C262" t="str">
        <f>".606"</f>
        <v>.606</v>
      </c>
      <c r="D262" t="str">
        <f>".466"</f>
        <v>.466</v>
      </c>
      <c r="E262" t="str">
        <f>".385"</f>
        <v>.385</v>
      </c>
      <c r="F262" t="str">
        <f>".604"</f>
        <v>.604</v>
      </c>
      <c r="G262" t="str">
        <f>".272"</f>
        <v>.272</v>
      </c>
      <c r="H262" t="str">
        <f>".4666"</f>
        <v>.4666</v>
      </c>
    </row>
    <row r="263" spans="1:8" ht="14.25">
      <c r="A263">
        <v>81</v>
      </c>
      <c r="B263" t="s">
        <v>65</v>
      </c>
      <c r="C263" t="str">
        <f>".770"</f>
        <v>.770</v>
      </c>
      <c r="D263" t="str">
        <f>".404"</f>
        <v>.404</v>
      </c>
      <c r="E263" t="str">
        <f>".356"</f>
        <v>.356</v>
      </c>
      <c r="F263" t="str">
        <f>".369"</f>
        <v>.369</v>
      </c>
      <c r="G263" t="str">
        <f>".523"</f>
        <v>.523</v>
      </c>
      <c r="H263" t="str">
        <f>".4844"</f>
        <v>.4844</v>
      </c>
    </row>
    <row r="264" spans="1:8" ht="14.25">
      <c r="A264">
        <v>82</v>
      </c>
      <c r="B264" t="s">
        <v>81</v>
      </c>
      <c r="C264" t="str">
        <f>".460"</f>
        <v>.460</v>
      </c>
      <c r="D264" t="str">
        <f>".374"</f>
        <v>.374</v>
      </c>
      <c r="E264" t="str">
        <f>".638"</f>
        <v>.638</v>
      </c>
      <c r="F264" t="str">
        <f>".631"</f>
        <v>.631</v>
      </c>
      <c r="G264" t="str">
        <f>".721"</f>
        <v>.721</v>
      </c>
      <c r="H264" t="str">
        <f>".5648"</f>
        <v>.5648</v>
      </c>
    </row>
    <row r="265" spans="1:9" ht="14.25">
      <c r="A265">
        <v>83</v>
      </c>
      <c r="B265" t="s">
        <v>95</v>
      </c>
      <c r="C265" t="str">
        <f aca="true" t="shared" si="2" ref="C265:G266">"5.000"</f>
        <v>5.000</v>
      </c>
      <c r="D265" t="str">
        <f t="shared" si="2"/>
        <v>5.000</v>
      </c>
      <c r="E265" t="str">
        <f t="shared" si="2"/>
        <v>5.000</v>
      </c>
      <c r="F265" t="str">
        <f t="shared" si="2"/>
        <v>5.000</v>
      </c>
      <c r="G265" t="str">
        <f t="shared" si="2"/>
        <v>5.000</v>
      </c>
      <c r="H265" t="str">
        <f>"5.0000"</f>
        <v>5.0000</v>
      </c>
      <c r="I265" t="s">
        <v>75</v>
      </c>
    </row>
    <row r="266" spans="1:9" ht="14.25">
      <c r="A266">
        <v>84</v>
      </c>
      <c r="B266" t="s">
        <v>99</v>
      </c>
      <c r="C266" t="str">
        <f t="shared" si="2"/>
        <v>5.000</v>
      </c>
      <c r="D266" t="str">
        <f t="shared" si="2"/>
        <v>5.000</v>
      </c>
      <c r="E266" t="str">
        <f t="shared" si="2"/>
        <v>5.000</v>
      </c>
      <c r="F266" t="str">
        <f t="shared" si="2"/>
        <v>5.000</v>
      </c>
      <c r="G266" t="str">
        <f t="shared" si="2"/>
        <v>5.000</v>
      </c>
      <c r="H266" t="str">
        <f>"5.0000"</f>
        <v>5.0000</v>
      </c>
      <c r="I266" t="s">
        <v>77</v>
      </c>
    </row>
    <row r="267" ht="14.25">
      <c r="A267" t="s">
        <v>105</v>
      </c>
    </row>
    <row r="269" ht="14.25">
      <c r="A269" t="s">
        <v>106</v>
      </c>
    </row>
    <row r="270" spans="1:9" ht="14.25">
      <c r="A270" t="s">
        <v>4</v>
      </c>
      <c r="B270" t="s">
        <v>5</v>
      </c>
      <c r="C270" t="s">
        <v>6</v>
      </c>
      <c r="D270" t="s">
        <v>7</v>
      </c>
      <c r="E270" t="s">
        <v>8</v>
      </c>
      <c r="F270" t="s">
        <v>9</v>
      </c>
      <c r="G270" t="s">
        <v>10</v>
      </c>
      <c r="H270" t="s">
        <v>11</v>
      </c>
      <c r="I270" t="s">
        <v>12</v>
      </c>
    </row>
    <row r="271" spans="1:8" ht="14.25">
      <c r="A271">
        <v>1</v>
      </c>
      <c r="B271" t="s">
        <v>13</v>
      </c>
      <c r="C271" t="str">
        <f>".510"</f>
        <v>.510</v>
      </c>
      <c r="D271" t="str">
        <f>".371"</f>
        <v>.371</v>
      </c>
      <c r="E271" t="str">
        <f>".891"</f>
        <v>.891</v>
      </c>
      <c r="F271" t="str">
        <f>".895"</f>
        <v>.895</v>
      </c>
      <c r="G271" t="str">
        <f>".603"</f>
        <v>.603</v>
      </c>
      <c r="H271" t="str">
        <f>".3270"</f>
        <v>.3270</v>
      </c>
    </row>
    <row r="272" spans="1:8" ht="14.25">
      <c r="A272">
        <v>2</v>
      </c>
      <c r="B272" t="s">
        <v>66</v>
      </c>
      <c r="C272" t="str">
        <f>".814"</f>
        <v>.814</v>
      </c>
      <c r="D272" t="str">
        <f>".377"</f>
        <v>.377</v>
      </c>
      <c r="E272" t="str">
        <f>".561"</f>
        <v>.561</v>
      </c>
      <c r="F272" t="str">
        <f>".875"</f>
        <v>.875</v>
      </c>
      <c r="G272" t="str">
        <f>".955"</f>
        <v>.955</v>
      </c>
      <c r="H272" t="str">
        <f>".3582"</f>
        <v>.3582</v>
      </c>
    </row>
    <row r="273" spans="1:8" ht="14.25">
      <c r="A273">
        <v>3</v>
      </c>
      <c r="B273" t="s">
        <v>15</v>
      </c>
      <c r="C273" t="str">
        <f>".582"</f>
        <v>.582</v>
      </c>
      <c r="D273" t="str">
        <f>".569"</f>
        <v>.569</v>
      </c>
      <c r="E273" t="str">
        <f>".542"</f>
        <v>.542</v>
      </c>
      <c r="F273" t="str">
        <f>".840"</f>
        <v>.840</v>
      </c>
      <c r="G273" t="str">
        <f>"1.091"</f>
        <v>1.091</v>
      </c>
      <c r="H273" t="str">
        <f>".3624"</f>
        <v>.3624</v>
      </c>
    </row>
    <row r="274" spans="1:8" ht="14.25">
      <c r="A274">
        <v>4</v>
      </c>
      <c r="B274" t="s">
        <v>32</v>
      </c>
      <c r="C274" t="str">
        <f>".376"</f>
        <v>.376</v>
      </c>
      <c r="D274" t="str">
        <f>".506"</f>
        <v>.506</v>
      </c>
      <c r="E274" t="str">
        <f>".449"</f>
        <v>.449</v>
      </c>
      <c r="F274" t="str">
        <f>".782"</f>
        <v>.782</v>
      </c>
      <c r="G274" t="str">
        <f>"1.591"</f>
        <v>1.591</v>
      </c>
      <c r="H274" t="str">
        <f>".3704"</f>
        <v>.3704</v>
      </c>
    </row>
    <row r="275" spans="1:8" ht="14.25">
      <c r="A275">
        <v>5</v>
      </c>
      <c r="B275" t="s">
        <v>51</v>
      </c>
      <c r="C275" t="str">
        <f>".432"</f>
        <v>.432</v>
      </c>
      <c r="D275" t="str">
        <f>".778"</f>
        <v>.778</v>
      </c>
      <c r="E275" t="str">
        <f>".479"</f>
        <v>.479</v>
      </c>
      <c r="F275" t="str">
        <f>"1.092"</f>
        <v>1.092</v>
      </c>
      <c r="G275" t="str">
        <f>".943"</f>
        <v>.943</v>
      </c>
      <c r="H275" t="str">
        <f>".3724"</f>
        <v>.3724</v>
      </c>
    </row>
    <row r="276" spans="1:8" ht="14.25">
      <c r="A276">
        <v>6</v>
      </c>
      <c r="B276" t="s">
        <v>58</v>
      </c>
      <c r="C276" t="str">
        <f>".503"</f>
        <v>.503</v>
      </c>
      <c r="D276" t="str">
        <f>".584"</f>
        <v>.584</v>
      </c>
      <c r="E276" t="str">
        <f>".837"</f>
        <v>.837</v>
      </c>
      <c r="F276" t="str">
        <f>".773"</f>
        <v>.773</v>
      </c>
      <c r="G276" t="str">
        <f>"1.143"</f>
        <v>1.143</v>
      </c>
      <c r="H276" t="str">
        <f>".3840"</f>
        <v>.3840</v>
      </c>
    </row>
    <row r="277" spans="1:8" ht="14.25">
      <c r="A277">
        <v>7</v>
      </c>
      <c r="B277" t="s">
        <v>69</v>
      </c>
      <c r="C277" t="str">
        <f>".676"</f>
        <v>.676</v>
      </c>
      <c r="D277" t="str">
        <f>".333"</f>
        <v>.333</v>
      </c>
      <c r="E277" t="str">
        <f>"1.362"</f>
        <v>1.362</v>
      </c>
      <c r="F277" t="str">
        <f>".704"</f>
        <v>.704</v>
      </c>
      <c r="G277" t="str">
        <f>".787"</f>
        <v>.787</v>
      </c>
      <c r="H277" t="str">
        <f>".3862"</f>
        <v>.3862</v>
      </c>
    </row>
    <row r="278" spans="1:8" ht="14.25">
      <c r="A278">
        <v>8</v>
      </c>
      <c r="B278" t="s">
        <v>24</v>
      </c>
      <c r="C278" t="str">
        <f>".664"</f>
        <v>.664</v>
      </c>
      <c r="D278" t="str">
        <f>".549"</f>
        <v>.549</v>
      </c>
      <c r="E278" t="str">
        <f>"1.015"</f>
        <v>1.015</v>
      </c>
      <c r="F278" t="str">
        <f>".932"</f>
        <v>.932</v>
      </c>
      <c r="G278" t="str">
        <f>".719"</f>
        <v>.719</v>
      </c>
      <c r="H278" t="str">
        <f>".3879"</f>
        <v>.3879</v>
      </c>
    </row>
    <row r="279" spans="1:8" ht="14.25">
      <c r="A279">
        <v>9</v>
      </c>
      <c r="B279" t="s">
        <v>22</v>
      </c>
      <c r="C279" t="str">
        <f>".517"</f>
        <v>.517</v>
      </c>
      <c r="D279" t="str">
        <f>".615"</f>
        <v>.615</v>
      </c>
      <c r="E279" t="str">
        <f>".569"</f>
        <v>.569</v>
      </c>
      <c r="F279" t="str">
        <f>".722"</f>
        <v>.722</v>
      </c>
      <c r="G279" t="str">
        <f>"1.472"</f>
        <v>1.472</v>
      </c>
      <c r="H279" t="str">
        <f>".3895"</f>
        <v>.3895</v>
      </c>
    </row>
    <row r="280" spans="1:8" ht="14.25">
      <c r="A280">
        <v>10</v>
      </c>
      <c r="B280" t="s">
        <v>79</v>
      </c>
      <c r="C280" t="str">
        <f>".572"</f>
        <v>.572</v>
      </c>
      <c r="D280" t="str">
        <f>".628"</f>
        <v>.628</v>
      </c>
      <c r="E280" t="str">
        <f>".499"</f>
        <v>.499</v>
      </c>
      <c r="F280" t="str">
        <f>".652"</f>
        <v>.652</v>
      </c>
      <c r="G280" t="str">
        <f>"1.569"</f>
        <v>1.569</v>
      </c>
      <c r="H280" t="str">
        <f>".3920"</f>
        <v>.3920</v>
      </c>
    </row>
    <row r="281" spans="1:8" ht="14.25">
      <c r="A281">
        <v>11</v>
      </c>
      <c r="B281" t="s">
        <v>14</v>
      </c>
      <c r="C281" t="str">
        <f>".417"</f>
        <v>.417</v>
      </c>
      <c r="D281" t="str">
        <f>".501"</f>
        <v>.501</v>
      </c>
      <c r="E281" t="str">
        <f>".833"</f>
        <v>.833</v>
      </c>
      <c r="F281" t="str">
        <f>".899"</f>
        <v>.899</v>
      </c>
      <c r="G281" t="str">
        <f>"1.282"</f>
        <v>1.282</v>
      </c>
      <c r="H281" t="str">
        <f>".3932"</f>
        <v>.3932</v>
      </c>
    </row>
    <row r="282" spans="1:8" ht="14.25">
      <c r="A282">
        <v>12</v>
      </c>
      <c r="B282" t="s">
        <v>19</v>
      </c>
      <c r="C282" t="str">
        <f>".690"</f>
        <v>.690</v>
      </c>
      <c r="D282" t="str">
        <f>".701"</f>
        <v>.701</v>
      </c>
      <c r="E282" t="str">
        <f>".612"</f>
        <v>.612</v>
      </c>
      <c r="F282" t="str">
        <f>"1.218"</f>
        <v>1.218</v>
      </c>
      <c r="G282" t="str">
        <f>".753"</f>
        <v>.753</v>
      </c>
      <c r="H282" t="str">
        <f>".3974"</f>
        <v>.3974</v>
      </c>
    </row>
    <row r="283" spans="1:8" ht="14.25">
      <c r="A283">
        <v>13</v>
      </c>
      <c r="B283" t="s">
        <v>45</v>
      </c>
      <c r="C283" t="str">
        <f>".562"</f>
        <v>.562</v>
      </c>
      <c r="D283" t="str">
        <f>".815"</f>
        <v>.815</v>
      </c>
      <c r="E283" t="str">
        <f>".639"</f>
        <v>.639</v>
      </c>
      <c r="F283" t="str">
        <f>".784"</f>
        <v>.784</v>
      </c>
      <c r="G283" t="str">
        <f>"1.195"</f>
        <v>1.195</v>
      </c>
      <c r="H283" t="str">
        <f>".3995"</f>
        <v>.3995</v>
      </c>
    </row>
    <row r="284" spans="1:8" ht="14.25">
      <c r="A284">
        <v>14</v>
      </c>
      <c r="B284" t="s">
        <v>37</v>
      </c>
      <c r="C284" t="str">
        <f>".871"</f>
        <v>.871</v>
      </c>
      <c r="D284" t="str">
        <f>".823"</f>
        <v>.823</v>
      </c>
      <c r="E284" t="str">
        <f>".799"</f>
        <v>.799</v>
      </c>
      <c r="F284" t="str">
        <f>".821"</f>
        <v>.821</v>
      </c>
      <c r="G284" t="str">
        <f>".694"</f>
        <v>.694</v>
      </c>
      <c r="H284" t="str">
        <f>".4008"</f>
        <v>.4008</v>
      </c>
    </row>
    <row r="285" spans="1:8" ht="14.25">
      <c r="A285">
        <v>15</v>
      </c>
      <c r="B285" t="s">
        <v>50</v>
      </c>
      <c r="C285" t="str">
        <f>".643"</f>
        <v>.643</v>
      </c>
      <c r="D285" t="str">
        <f>".531"</f>
        <v>.531</v>
      </c>
      <c r="E285" t="str">
        <f>"1.008"</f>
        <v>1.008</v>
      </c>
      <c r="F285" t="str">
        <f>".987"</f>
        <v>.987</v>
      </c>
      <c r="G285" t="str">
        <f>".852"</f>
        <v>.852</v>
      </c>
      <c r="H285" t="str">
        <f>".4021"</f>
        <v>.4021</v>
      </c>
    </row>
    <row r="286" spans="1:8" ht="14.25">
      <c r="A286">
        <v>16</v>
      </c>
      <c r="B286" t="s">
        <v>29</v>
      </c>
      <c r="C286" t="str">
        <f>".664"</f>
        <v>.664</v>
      </c>
      <c r="D286" t="str">
        <f>".667"</f>
        <v>.667</v>
      </c>
      <c r="E286" t="str">
        <f>".602"</f>
        <v>.602</v>
      </c>
      <c r="F286" t="str">
        <f>".835"</f>
        <v>.835</v>
      </c>
      <c r="G286" t="str">
        <f>"1.344"</f>
        <v>1.344</v>
      </c>
      <c r="H286" t="str">
        <f>".4112"</f>
        <v>.4112</v>
      </c>
    </row>
    <row r="287" spans="1:8" ht="14.25">
      <c r="A287">
        <v>17</v>
      </c>
      <c r="B287" t="s">
        <v>17</v>
      </c>
      <c r="C287" t="str">
        <f>".765"</f>
        <v>.765</v>
      </c>
      <c r="D287" t="str">
        <f>".705"</f>
        <v>.705</v>
      </c>
      <c r="E287" t="str">
        <f>".803"</f>
        <v>.803</v>
      </c>
      <c r="F287" t="str">
        <f>".585"</f>
        <v>.585</v>
      </c>
      <c r="G287" t="str">
        <f>"1.286"</f>
        <v>1.286</v>
      </c>
      <c r="H287" t="str">
        <f>".4144"</f>
        <v>.4144</v>
      </c>
    </row>
    <row r="288" spans="1:8" ht="14.25">
      <c r="A288">
        <v>18</v>
      </c>
      <c r="B288" t="s">
        <v>18</v>
      </c>
      <c r="C288" t="str">
        <f>".505"</f>
        <v>.505</v>
      </c>
      <c r="D288" t="str">
        <f>".820"</f>
        <v>.820</v>
      </c>
      <c r="E288" t="str">
        <f>"1.202"</f>
        <v>1.202</v>
      </c>
      <c r="F288" t="str">
        <f>".891"</f>
        <v>.891</v>
      </c>
      <c r="G288" t="str">
        <f>".764"</f>
        <v>.764</v>
      </c>
      <c r="H288" t="str">
        <f>".4182"</f>
        <v>.4182</v>
      </c>
    </row>
    <row r="289" spans="1:8" ht="14.25">
      <c r="A289">
        <v>19</v>
      </c>
      <c r="B289" t="s">
        <v>55</v>
      </c>
      <c r="C289" t="str">
        <f>".473"</f>
        <v>.473</v>
      </c>
      <c r="D289" t="str">
        <f>".540"</f>
        <v>.540</v>
      </c>
      <c r="E289" t="str">
        <f>"1.126"</f>
        <v>1.126</v>
      </c>
      <c r="F289" t="str">
        <f>".962"</f>
        <v>.962</v>
      </c>
      <c r="G289" t="str">
        <f>"1.219"</f>
        <v>1.219</v>
      </c>
      <c r="H289" t="str">
        <f>".4320"</f>
        <v>.4320</v>
      </c>
    </row>
    <row r="290" spans="1:8" ht="14.25">
      <c r="A290">
        <v>20</v>
      </c>
      <c r="B290" t="s">
        <v>47</v>
      </c>
      <c r="C290" t="str">
        <f>".381"</f>
        <v>.381</v>
      </c>
      <c r="D290" t="str">
        <f>".780"</f>
        <v>.780</v>
      </c>
      <c r="E290" t="str">
        <f>"1.152"</f>
        <v>1.152</v>
      </c>
      <c r="F290" t="str">
        <f>".976"</f>
        <v>.976</v>
      </c>
      <c r="G290" t="str">
        <f>"1.117"</f>
        <v>1.117</v>
      </c>
      <c r="H290" t="str">
        <f>".4406"</f>
        <v>.4406</v>
      </c>
    </row>
    <row r="291" spans="1:8" ht="14.25">
      <c r="A291">
        <v>21</v>
      </c>
      <c r="B291" t="s">
        <v>31</v>
      </c>
      <c r="C291" t="str">
        <f>".587"</f>
        <v>.587</v>
      </c>
      <c r="D291" t="str">
        <f>"1.091"</f>
        <v>1.091</v>
      </c>
      <c r="E291" t="str">
        <f>".478"</f>
        <v>.478</v>
      </c>
      <c r="F291" t="str">
        <f>".534"</f>
        <v>.534</v>
      </c>
      <c r="G291" t="str">
        <f>"1.721"</f>
        <v>1.721</v>
      </c>
      <c r="H291" t="str">
        <f>".4411"</f>
        <v>.4411</v>
      </c>
    </row>
    <row r="292" spans="1:8" ht="14.25">
      <c r="A292">
        <v>22</v>
      </c>
      <c r="B292" t="s">
        <v>34</v>
      </c>
      <c r="C292" t="str">
        <f>".798"</f>
        <v>.798</v>
      </c>
      <c r="D292" t="str">
        <f>"1.120"</f>
        <v>1.120</v>
      </c>
      <c r="E292" t="str">
        <f>".713"</f>
        <v>.713</v>
      </c>
      <c r="F292" t="str">
        <f>".911"</f>
        <v>.911</v>
      </c>
      <c r="G292" t="str">
        <f>".920"</f>
        <v>.920</v>
      </c>
      <c r="H292" t="str">
        <f>".4462"</f>
        <v>.4462</v>
      </c>
    </row>
    <row r="293" spans="1:8" ht="14.25">
      <c r="A293">
        <v>23</v>
      </c>
      <c r="B293" t="s">
        <v>30</v>
      </c>
      <c r="C293" t="str">
        <f>".375"</f>
        <v>.375</v>
      </c>
      <c r="D293" t="str">
        <f>".769"</f>
        <v>.769</v>
      </c>
      <c r="E293" t="str">
        <f>".935"</f>
        <v>.935</v>
      </c>
      <c r="F293" t="str">
        <f>"1.225"</f>
        <v>1.225</v>
      </c>
      <c r="G293" t="str">
        <f>"1.191"</f>
        <v>1.191</v>
      </c>
      <c r="H293" t="str">
        <f>".4495"</f>
        <v>.4495</v>
      </c>
    </row>
    <row r="294" spans="1:8" ht="14.25">
      <c r="A294">
        <v>24</v>
      </c>
      <c r="B294" t="s">
        <v>23</v>
      </c>
      <c r="C294" t="str">
        <f>".374"</f>
        <v>.374</v>
      </c>
      <c r="D294" t="str">
        <f>".712"</f>
        <v>.712</v>
      </c>
      <c r="E294" t="str">
        <f>".838"</f>
        <v>.838</v>
      </c>
      <c r="F294" t="str">
        <f>".699"</f>
        <v>.699</v>
      </c>
      <c r="G294" t="str">
        <f>"2.054"</f>
        <v>2.054</v>
      </c>
      <c r="H294" t="str">
        <f>".4677"</f>
        <v>.4677</v>
      </c>
    </row>
    <row r="295" spans="1:8" ht="14.25">
      <c r="A295">
        <v>25</v>
      </c>
      <c r="B295" t="s">
        <v>60</v>
      </c>
      <c r="C295" t="str">
        <f>".736"</f>
        <v>.736</v>
      </c>
      <c r="D295" t="str">
        <f>"1.145"</f>
        <v>1.145</v>
      </c>
      <c r="E295" t="str">
        <f>".786"</f>
        <v>.786</v>
      </c>
      <c r="F295" t="str">
        <f>".545"</f>
        <v>.545</v>
      </c>
      <c r="G295" t="str">
        <f>"1.501"</f>
        <v>1.501</v>
      </c>
      <c r="H295" t="str">
        <f>".4713"</f>
        <v>.4713</v>
      </c>
    </row>
    <row r="296" spans="1:8" ht="14.25">
      <c r="A296">
        <v>26</v>
      </c>
      <c r="B296" t="s">
        <v>25</v>
      </c>
      <c r="C296" t="str">
        <f>".525"</f>
        <v>.525</v>
      </c>
      <c r="D296" t="str">
        <f>".617"</f>
        <v>.617</v>
      </c>
      <c r="E296" t="str">
        <f>".843"</f>
        <v>.843</v>
      </c>
      <c r="F296" t="str">
        <f>"1.256"</f>
        <v>1.256</v>
      </c>
      <c r="G296" t="str">
        <f>"1.480"</f>
        <v>1.480</v>
      </c>
      <c r="H296" t="str">
        <f>".4721"</f>
        <v>.4721</v>
      </c>
    </row>
    <row r="297" spans="1:8" ht="14.25">
      <c r="A297">
        <v>27</v>
      </c>
      <c r="B297" t="s">
        <v>53</v>
      </c>
      <c r="C297" t="str">
        <f>".554"</f>
        <v>.554</v>
      </c>
      <c r="D297" t="str">
        <f>".842"</f>
        <v>.842</v>
      </c>
      <c r="E297" t="str">
        <f>"1.121"</f>
        <v>1.121</v>
      </c>
      <c r="F297" t="str">
        <f>"1.150"</f>
        <v>1.150</v>
      </c>
      <c r="G297" t="str">
        <f>"1.168"</f>
        <v>1.168</v>
      </c>
      <c r="H297" t="str">
        <f>".4835"</f>
        <v>.4835</v>
      </c>
    </row>
    <row r="298" spans="1:8" ht="14.25">
      <c r="A298">
        <v>28</v>
      </c>
      <c r="B298" t="s">
        <v>48</v>
      </c>
      <c r="C298" t="str">
        <f>".821"</f>
        <v>.821</v>
      </c>
      <c r="D298" t="str">
        <f>".875"</f>
        <v>.875</v>
      </c>
      <c r="E298" t="str">
        <f>".939"</f>
        <v>.939</v>
      </c>
      <c r="F298" t="str">
        <f>"1.227"</f>
        <v>1.227</v>
      </c>
      <c r="G298" t="str">
        <f>".980"</f>
        <v>.980</v>
      </c>
      <c r="H298" t="str">
        <f>".4842"</f>
        <v>.4842</v>
      </c>
    </row>
    <row r="299" spans="1:8" ht="14.25">
      <c r="A299">
        <v>29</v>
      </c>
      <c r="B299" t="s">
        <v>16</v>
      </c>
      <c r="C299" t="str">
        <f>".645"</f>
        <v>.645</v>
      </c>
      <c r="D299" t="str">
        <f>".368"</f>
        <v>.368</v>
      </c>
      <c r="E299" t="str">
        <f>"2.547"</f>
        <v>2.547</v>
      </c>
      <c r="F299" t="str">
        <f>".601"</f>
        <v>.601</v>
      </c>
      <c r="G299" t="str">
        <f>".682"</f>
        <v>.682</v>
      </c>
      <c r="H299" t="str">
        <f>".4843"</f>
        <v>.4843</v>
      </c>
    </row>
    <row r="300" spans="1:8" ht="14.25">
      <c r="A300">
        <v>30</v>
      </c>
      <c r="B300" t="s">
        <v>40</v>
      </c>
      <c r="C300" t="str">
        <f>".907"</f>
        <v>.907</v>
      </c>
      <c r="D300" t="str">
        <f>".957"</f>
        <v>.957</v>
      </c>
      <c r="E300" t="str">
        <f>".920"</f>
        <v>.920</v>
      </c>
      <c r="F300" t="str">
        <f>".954"</f>
        <v>.954</v>
      </c>
      <c r="G300" t="str">
        <f>"1.160"</f>
        <v>1.160</v>
      </c>
      <c r="H300" t="str">
        <f>".4898"</f>
        <v>.4898</v>
      </c>
    </row>
    <row r="301" spans="1:8" ht="14.25">
      <c r="A301">
        <v>31</v>
      </c>
      <c r="B301" t="s">
        <v>63</v>
      </c>
      <c r="C301" t="str">
        <f>".762"</f>
        <v>.762</v>
      </c>
      <c r="D301" t="str">
        <f>".884"</f>
        <v>.884</v>
      </c>
      <c r="E301" t="str">
        <f>"1.231"</f>
        <v>1.231</v>
      </c>
      <c r="F301" t="str">
        <f>"1.347"</f>
        <v>1.347</v>
      </c>
      <c r="G301" t="str">
        <f>".715"</f>
        <v>.715</v>
      </c>
      <c r="H301" t="str">
        <f>".4939"</f>
        <v>.4939</v>
      </c>
    </row>
    <row r="302" spans="1:8" ht="14.25">
      <c r="A302">
        <v>32</v>
      </c>
      <c r="B302" t="s">
        <v>39</v>
      </c>
      <c r="C302" t="str">
        <f>".762"</f>
        <v>.762</v>
      </c>
      <c r="D302" t="str">
        <f>".536"</f>
        <v>.536</v>
      </c>
      <c r="E302" t="str">
        <f>"1.069"</f>
        <v>1.069</v>
      </c>
      <c r="F302" t="str">
        <f>".964"</f>
        <v>.964</v>
      </c>
      <c r="G302" t="str">
        <f>"1.660"</f>
        <v>1.660</v>
      </c>
      <c r="H302" t="str">
        <f>".4991"</f>
        <v>.4991</v>
      </c>
    </row>
    <row r="303" spans="1:8" ht="14.25">
      <c r="A303">
        <v>33</v>
      </c>
      <c r="B303" t="s">
        <v>65</v>
      </c>
      <c r="C303" t="str">
        <f>".607"</f>
        <v>.607</v>
      </c>
      <c r="D303" t="str">
        <f>".717"</f>
        <v>.717</v>
      </c>
      <c r="E303" t="str">
        <f>".854"</f>
        <v>.854</v>
      </c>
      <c r="F303" t="str">
        <f>".884"</f>
        <v>.884</v>
      </c>
      <c r="G303" t="str">
        <f>"1.968"</f>
        <v>1.968</v>
      </c>
      <c r="H303" t="str">
        <f>".5030"</f>
        <v>.5030</v>
      </c>
    </row>
    <row r="304" spans="1:8" ht="14.25">
      <c r="A304">
        <v>34</v>
      </c>
      <c r="B304" t="s">
        <v>67</v>
      </c>
      <c r="C304" t="str">
        <f>"1.101"</f>
        <v>1.101</v>
      </c>
      <c r="D304" t="str">
        <f>".615"</f>
        <v>.615</v>
      </c>
      <c r="E304" t="str">
        <f>"1.138"</f>
        <v>1.138</v>
      </c>
      <c r="F304" t="str">
        <f>"1.193"</f>
        <v>1.193</v>
      </c>
      <c r="G304" t="str">
        <f>"1.070"</f>
        <v>1.070</v>
      </c>
      <c r="H304" t="str">
        <f>".5117"</f>
        <v>.5117</v>
      </c>
    </row>
    <row r="305" spans="1:8" ht="14.25">
      <c r="A305">
        <v>35</v>
      </c>
      <c r="B305" t="s">
        <v>52</v>
      </c>
      <c r="C305" t="str">
        <f>".936"</f>
        <v>.936</v>
      </c>
      <c r="D305" t="str">
        <f>".688"</f>
        <v>.688</v>
      </c>
      <c r="E305" t="str">
        <f>"1.197"</f>
        <v>1.197</v>
      </c>
      <c r="F305" t="str">
        <f>"1.075"</f>
        <v>1.075</v>
      </c>
      <c r="G305" t="str">
        <f>"1.420"</f>
        <v>1.420</v>
      </c>
      <c r="H305" t="str">
        <f>".5316"</f>
        <v>.5316</v>
      </c>
    </row>
    <row r="306" spans="1:8" ht="14.25">
      <c r="A306">
        <v>36</v>
      </c>
      <c r="B306" t="s">
        <v>86</v>
      </c>
      <c r="C306" t="str">
        <f>".690"</f>
        <v>.690</v>
      </c>
      <c r="D306" t="str">
        <f>"1.180"</f>
        <v>1.180</v>
      </c>
      <c r="E306" t="str">
        <f>"1.066"</f>
        <v>1.066</v>
      </c>
      <c r="F306" t="str">
        <f>".825"</f>
        <v>.825</v>
      </c>
      <c r="G306" t="str">
        <f>"1.674"</f>
        <v>1.674</v>
      </c>
      <c r="H306" t="str">
        <f>".5435"</f>
        <v>.5435</v>
      </c>
    </row>
    <row r="307" spans="1:8" ht="14.25">
      <c r="A307">
        <v>37</v>
      </c>
      <c r="B307" t="s">
        <v>41</v>
      </c>
      <c r="C307" t="str">
        <f>".912"</f>
        <v>.912</v>
      </c>
      <c r="D307" t="str">
        <f>".927"</f>
        <v>.927</v>
      </c>
      <c r="E307" t="str">
        <f>"1.408"</f>
        <v>1.408</v>
      </c>
      <c r="F307" t="str">
        <f>".999"</f>
        <v>.999</v>
      </c>
      <c r="G307" t="str">
        <f>"1.212"</f>
        <v>1.212</v>
      </c>
      <c r="H307" t="str">
        <f>".5458"</f>
        <v>.5458</v>
      </c>
    </row>
    <row r="308" spans="1:8" ht="14.25">
      <c r="A308">
        <v>38</v>
      </c>
      <c r="B308" t="s">
        <v>44</v>
      </c>
      <c r="C308" t="str">
        <f>".881"</f>
        <v>.881</v>
      </c>
      <c r="D308" t="str">
        <f>".936"</f>
        <v>.936</v>
      </c>
      <c r="E308" t="str">
        <f>"1.414"</f>
        <v>1.414</v>
      </c>
      <c r="F308" t="str">
        <f>"1.337"</f>
        <v>1.337</v>
      </c>
      <c r="G308" t="str">
        <f>".941"</f>
        <v>.941</v>
      </c>
      <c r="H308" t="str">
        <f>".5509"</f>
        <v>.5509</v>
      </c>
    </row>
    <row r="309" spans="1:8" ht="14.25">
      <c r="A309">
        <v>39</v>
      </c>
      <c r="B309" t="s">
        <v>28</v>
      </c>
      <c r="C309" t="str">
        <f>".758"</f>
        <v>.758</v>
      </c>
      <c r="D309" t="str">
        <f>"1.075"</f>
        <v>1.075</v>
      </c>
      <c r="E309" t="str">
        <f>"1.537"</f>
        <v>1.537</v>
      </c>
      <c r="F309" t="str">
        <f>".651"</f>
        <v>.651</v>
      </c>
      <c r="G309" t="str">
        <f>"2.070"</f>
        <v>2.070</v>
      </c>
      <c r="H309" t="str">
        <f>".6091"</f>
        <v>.6091</v>
      </c>
    </row>
    <row r="310" spans="1:8" ht="14.25">
      <c r="A310">
        <v>40</v>
      </c>
      <c r="B310" t="s">
        <v>84</v>
      </c>
      <c r="C310" t="str">
        <f>".784"</f>
        <v>.784</v>
      </c>
      <c r="D310" t="str">
        <f>".857"</f>
        <v>.857</v>
      </c>
      <c r="E310" t="str">
        <f>"1.140"</f>
        <v>1.140</v>
      </c>
      <c r="F310" t="str">
        <f>"1.615"</f>
        <v>1.615</v>
      </c>
      <c r="G310" t="str">
        <f>"1.708"</f>
        <v>1.708</v>
      </c>
      <c r="H310" t="str">
        <f>".6104"</f>
        <v>.6104</v>
      </c>
    </row>
    <row r="311" spans="1:8" ht="14.25">
      <c r="A311">
        <v>41</v>
      </c>
      <c r="B311" t="s">
        <v>73</v>
      </c>
      <c r="C311" t="str">
        <f>"1.013"</f>
        <v>1.013</v>
      </c>
      <c r="D311" t="str">
        <f>"1.167"</f>
        <v>1.167</v>
      </c>
      <c r="E311" t="str">
        <f>"1.051"</f>
        <v>1.051</v>
      </c>
      <c r="F311" t="str">
        <f>"1.251"</f>
        <v>1.251</v>
      </c>
      <c r="G311" t="str">
        <f>"1.909"</f>
        <v>1.909</v>
      </c>
      <c r="H311" t="str">
        <f>".6391"</f>
        <v>.6391</v>
      </c>
    </row>
    <row r="312" spans="1:8" ht="14.25">
      <c r="A312">
        <v>42</v>
      </c>
      <c r="B312" t="s">
        <v>76</v>
      </c>
      <c r="C312" t="str">
        <f>".702"</f>
        <v>.702</v>
      </c>
      <c r="D312" t="str">
        <f>".822"</f>
        <v>.822</v>
      </c>
      <c r="E312" t="str">
        <f>"1.525"</f>
        <v>1.525</v>
      </c>
      <c r="F312" t="str">
        <f>"1.391"</f>
        <v>1.391</v>
      </c>
      <c r="G312" t="str">
        <f>"2.056"</f>
        <v>2.056</v>
      </c>
      <c r="H312" t="str">
        <f>".6496"</f>
        <v>.6496</v>
      </c>
    </row>
    <row r="313" spans="1:8" ht="14.25">
      <c r="A313">
        <v>43</v>
      </c>
      <c r="B313" t="s">
        <v>20</v>
      </c>
      <c r="C313" t="str">
        <f>".991"</f>
        <v>.991</v>
      </c>
      <c r="D313" t="str">
        <f>".652"</f>
        <v>.652</v>
      </c>
      <c r="E313" t="str">
        <f>"2.686"</f>
        <v>2.686</v>
      </c>
      <c r="F313" t="str">
        <f>"1.364"</f>
        <v>1.364</v>
      </c>
      <c r="G313" t="str">
        <f>"1.286"</f>
        <v>1.286</v>
      </c>
      <c r="H313" t="str">
        <f>".6979"</f>
        <v>.6979</v>
      </c>
    </row>
    <row r="314" spans="1:8" ht="14.25">
      <c r="A314">
        <v>44</v>
      </c>
      <c r="B314" t="s">
        <v>74</v>
      </c>
      <c r="C314" t="str">
        <f>".956"</f>
        <v>.956</v>
      </c>
      <c r="D314" t="str">
        <f>"1.973"</f>
        <v>1.973</v>
      </c>
      <c r="E314" t="str">
        <f>".871"</f>
        <v>.871</v>
      </c>
      <c r="F314" t="str">
        <f>"1.584"</f>
        <v>1.584</v>
      </c>
      <c r="G314" t="str">
        <f>"1.654"</f>
        <v>1.654</v>
      </c>
      <c r="H314" t="str">
        <f>".7038"</f>
        <v>.7038</v>
      </c>
    </row>
    <row r="315" spans="1:8" ht="14.25">
      <c r="A315">
        <v>45</v>
      </c>
      <c r="B315" t="s">
        <v>35</v>
      </c>
      <c r="C315" t="str">
        <f>".609"</f>
        <v>.609</v>
      </c>
      <c r="D315" t="str">
        <f>"1.143"</f>
        <v>1.143</v>
      </c>
      <c r="E315" t="str">
        <f>"1.469"</f>
        <v>1.469</v>
      </c>
      <c r="F315" t="str">
        <f>"1.616"</f>
        <v>1.616</v>
      </c>
      <c r="G315" t="str">
        <f>"2.542"</f>
        <v>2.542</v>
      </c>
      <c r="H315" t="str">
        <f>".7379"</f>
        <v>.7379</v>
      </c>
    </row>
    <row r="316" spans="1:8" ht="14.25">
      <c r="A316">
        <v>46</v>
      </c>
      <c r="B316" t="s">
        <v>89</v>
      </c>
      <c r="C316" t="str">
        <f>".761"</f>
        <v>.761</v>
      </c>
      <c r="D316" t="str">
        <f>"1.474"</f>
        <v>1.474</v>
      </c>
      <c r="E316" t="str">
        <f>"1.077"</f>
        <v>1.077</v>
      </c>
      <c r="F316" t="str">
        <f>"1.783"</f>
        <v>1.783</v>
      </c>
      <c r="G316" t="str">
        <f>"2.446"</f>
        <v>2.446</v>
      </c>
      <c r="H316" t="str">
        <f>".7541"</f>
        <v>.7541</v>
      </c>
    </row>
    <row r="317" spans="1:8" ht="14.25">
      <c r="A317">
        <v>47</v>
      </c>
      <c r="B317" t="s">
        <v>88</v>
      </c>
      <c r="C317" t="str">
        <f>"1.112"</f>
        <v>1.112</v>
      </c>
      <c r="D317" t="str">
        <f>"1.875"</f>
        <v>1.875</v>
      </c>
      <c r="E317" t="str">
        <f>"1.524"</f>
        <v>1.524</v>
      </c>
      <c r="F317" t="str">
        <f>"1.680"</f>
        <v>1.680</v>
      </c>
      <c r="G317" t="str">
        <f>"1.422"</f>
        <v>1.422</v>
      </c>
      <c r="H317" t="str">
        <f>".7613"</f>
        <v>.7613</v>
      </c>
    </row>
    <row r="318" spans="1:8" ht="14.25">
      <c r="A318">
        <v>48</v>
      </c>
      <c r="B318" t="s">
        <v>80</v>
      </c>
      <c r="C318" t="str">
        <f>".915"</f>
        <v>.915</v>
      </c>
      <c r="D318" t="str">
        <f>"1.125"</f>
        <v>1.125</v>
      </c>
      <c r="E318" t="str">
        <f>"2.437"</f>
        <v>2.437</v>
      </c>
      <c r="F318" t="str">
        <f>"2.377"</f>
        <v>2.377</v>
      </c>
      <c r="G318" t="str">
        <f>"1.099"</f>
        <v>1.099</v>
      </c>
      <c r="H318" t="str">
        <f>".7953"</f>
        <v>.7953</v>
      </c>
    </row>
    <row r="319" spans="1:8" ht="14.25">
      <c r="A319">
        <v>49</v>
      </c>
      <c r="B319" t="s">
        <v>94</v>
      </c>
      <c r="C319" t="str">
        <f>"1.576"</f>
        <v>1.576</v>
      </c>
      <c r="D319" t="str">
        <f>"1.273"</f>
        <v>1.273</v>
      </c>
      <c r="E319" t="str">
        <f>"1.858"</f>
        <v>1.858</v>
      </c>
      <c r="F319" t="str">
        <f>".551"</f>
        <v>.551</v>
      </c>
      <c r="G319" t="str">
        <f>"2.786"</f>
        <v>2.786</v>
      </c>
      <c r="H319" t="str">
        <f>".8044"</f>
        <v>.8044</v>
      </c>
    </row>
    <row r="320" spans="1:8" ht="14.25">
      <c r="A320">
        <v>50</v>
      </c>
      <c r="B320" t="s">
        <v>90</v>
      </c>
      <c r="C320" t="str">
        <f>".971"</f>
        <v>.971</v>
      </c>
      <c r="D320" t="str">
        <f>"1.010"</f>
        <v>1.010</v>
      </c>
      <c r="E320" t="str">
        <f>"2.103"</f>
        <v>2.103</v>
      </c>
      <c r="F320" t="str">
        <f>"1.360"</f>
        <v>1.360</v>
      </c>
      <c r="G320" t="str">
        <f>"2.652"</f>
        <v>2.652</v>
      </c>
      <c r="H320" t="str">
        <f>".8096"</f>
        <v>.8096</v>
      </c>
    </row>
    <row r="321" spans="1:8" ht="14.25">
      <c r="A321">
        <v>51</v>
      </c>
      <c r="B321" t="s">
        <v>49</v>
      </c>
      <c r="C321" t="str">
        <f>"1.216"</f>
        <v>1.216</v>
      </c>
      <c r="D321" t="str">
        <f>"1.401"</f>
        <v>1.401</v>
      </c>
      <c r="E321" t="str">
        <f>"2.189"</f>
        <v>2.189</v>
      </c>
      <c r="F321" t="str">
        <f>"1.530"</f>
        <v>1.530</v>
      </c>
      <c r="G321" t="str">
        <f>"3.949"</f>
        <v>3.949</v>
      </c>
      <c r="H321" t="str">
        <f>"1.0285"</f>
        <v>1.0285</v>
      </c>
    </row>
    <row r="322" spans="1:8" ht="14.25">
      <c r="A322">
        <v>52</v>
      </c>
      <c r="B322" t="s">
        <v>61</v>
      </c>
      <c r="C322" t="str">
        <f>".882"</f>
        <v>.882</v>
      </c>
      <c r="D322" t="str">
        <f>".589"</f>
        <v>.589</v>
      </c>
      <c r="E322" t="str">
        <f>".560"</f>
        <v>.560</v>
      </c>
      <c r="F322" t="str">
        <f>"6.369"</f>
        <v>6.369</v>
      </c>
      <c r="G322" t="str">
        <f>"2.793"</f>
        <v>2.793</v>
      </c>
      <c r="H322" t="str">
        <f>"1.1193"</f>
        <v>1.1193</v>
      </c>
    </row>
    <row r="323" spans="1:8" ht="14.25">
      <c r="A323">
        <v>53</v>
      </c>
      <c r="B323" t="s">
        <v>78</v>
      </c>
      <c r="C323" t="str">
        <f>"4.462"</f>
        <v>4.462</v>
      </c>
      <c r="D323" t="str">
        <f>"1.324"</f>
        <v>1.324</v>
      </c>
      <c r="E323" t="str">
        <f>"2.440"</f>
        <v>2.440</v>
      </c>
      <c r="F323" t="str">
        <f>"1.402"</f>
        <v>1.402</v>
      </c>
      <c r="G323" t="str">
        <f>"2.652"</f>
        <v>2.652</v>
      </c>
      <c r="H323" t="str">
        <f>"1.2280"</f>
        <v>1.2280</v>
      </c>
    </row>
    <row r="324" spans="1:8" ht="14.25">
      <c r="A324">
        <v>54</v>
      </c>
      <c r="B324" t="s">
        <v>92</v>
      </c>
      <c r="C324" t="str">
        <f>".813"</f>
        <v>.813</v>
      </c>
      <c r="D324" t="str">
        <f>"1.061"</f>
        <v>1.061</v>
      </c>
      <c r="E324" t="str">
        <f aca="true" t="shared" si="3" ref="E324:G354">"20.000"</f>
        <v>20.000</v>
      </c>
      <c r="F324" t="str">
        <f t="shared" si="3"/>
        <v>20.000</v>
      </c>
      <c r="G324" t="str">
        <f t="shared" si="3"/>
        <v>20.000</v>
      </c>
      <c r="H324" t="str">
        <f>"6.1874"</f>
        <v>6.1874</v>
      </c>
    </row>
    <row r="325" spans="1:9" ht="14.25">
      <c r="A325">
        <v>55</v>
      </c>
      <c r="B325" t="s">
        <v>71</v>
      </c>
      <c r="C325" t="str">
        <f aca="true" t="shared" si="4" ref="C325:D354">"20.000"</f>
        <v>20.000</v>
      </c>
      <c r="D325" t="str">
        <f t="shared" si="4"/>
        <v>20.000</v>
      </c>
      <c r="E325" t="str">
        <f t="shared" si="3"/>
        <v>20.000</v>
      </c>
      <c r="F325" t="str">
        <f t="shared" si="3"/>
        <v>20.000</v>
      </c>
      <c r="G325" t="str">
        <f t="shared" si="3"/>
        <v>20.000</v>
      </c>
      <c r="H325" t="str">
        <f aca="true" t="shared" si="5" ref="H325:H354">"10.0000"</f>
        <v>10.0000</v>
      </c>
      <c r="I325" t="s">
        <v>75</v>
      </c>
    </row>
    <row r="326" spans="1:9" ht="14.25">
      <c r="A326">
        <v>56</v>
      </c>
      <c r="B326" t="s">
        <v>33</v>
      </c>
      <c r="C326" t="str">
        <f t="shared" si="4"/>
        <v>20.000</v>
      </c>
      <c r="D326" t="str">
        <f t="shared" si="4"/>
        <v>20.000</v>
      </c>
      <c r="E326" t="str">
        <f t="shared" si="3"/>
        <v>20.000</v>
      </c>
      <c r="F326" t="str">
        <f t="shared" si="3"/>
        <v>20.000</v>
      </c>
      <c r="G326" t="str">
        <f t="shared" si="3"/>
        <v>20.000</v>
      </c>
      <c r="H326" t="str">
        <f t="shared" si="5"/>
        <v>10.0000</v>
      </c>
      <c r="I326" t="s">
        <v>107</v>
      </c>
    </row>
    <row r="327" spans="1:9" ht="14.25">
      <c r="A327">
        <v>57</v>
      </c>
      <c r="B327" t="s">
        <v>64</v>
      </c>
      <c r="C327" t="str">
        <f t="shared" si="4"/>
        <v>20.000</v>
      </c>
      <c r="D327" t="str">
        <f t="shared" si="4"/>
        <v>20.000</v>
      </c>
      <c r="E327" t="str">
        <f t="shared" si="3"/>
        <v>20.000</v>
      </c>
      <c r="F327" t="str">
        <f t="shared" si="3"/>
        <v>20.000</v>
      </c>
      <c r="G327" t="str">
        <f t="shared" si="3"/>
        <v>20.000</v>
      </c>
      <c r="H327" t="str">
        <f t="shared" si="5"/>
        <v>10.0000</v>
      </c>
      <c r="I327" t="s">
        <v>108</v>
      </c>
    </row>
    <row r="328" spans="1:9" ht="14.25">
      <c r="A328">
        <v>58</v>
      </c>
      <c r="B328" t="s">
        <v>27</v>
      </c>
      <c r="C328" t="str">
        <f t="shared" si="4"/>
        <v>20.000</v>
      </c>
      <c r="D328" t="str">
        <f t="shared" si="4"/>
        <v>20.000</v>
      </c>
      <c r="E328" t="str">
        <f t="shared" si="3"/>
        <v>20.000</v>
      </c>
      <c r="F328" t="str">
        <f t="shared" si="3"/>
        <v>20.000</v>
      </c>
      <c r="G328" t="str">
        <f t="shared" si="3"/>
        <v>20.000</v>
      </c>
      <c r="H328" t="str">
        <f t="shared" si="5"/>
        <v>10.0000</v>
      </c>
      <c r="I328" t="s">
        <v>109</v>
      </c>
    </row>
    <row r="329" spans="1:9" ht="14.25">
      <c r="A329">
        <v>59</v>
      </c>
      <c r="B329" t="s">
        <v>38</v>
      </c>
      <c r="C329" t="str">
        <f t="shared" si="4"/>
        <v>20.000</v>
      </c>
      <c r="D329" t="str">
        <f t="shared" si="4"/>
        <v>20.000</v>
      </c>
      <c r="E329" t="str">
        <f t="shared" si="3"/>
        <v>20.000</v>
      </c>
      <c r="F329" t="str">
        <f t="shared" si="3"/>
        <v>20.000</v>
      </c>
      <c r="G329" t="str">
        <f t="shared" si="3"/>
        <v>20.000</v>
      </c>
      <c r="H329" t="str">
        <f t="shared" si="5"/>
        <v>10.0000</v>
      </c>
      <c r="I329" t="s">
        <v>110</v>
      </c>
    </row>
    <row r="330" spans="1:9" ht="14.25">
      <c r="A330">
        <v>60</v>
      </c>
      <c r="B330" t="s">
        <v>43</v>
      </c>
      <c r="C330" t="str">
        <f t="shared" si="4"/>
        <v>20.000</v>
      </c>
      <c r="D330" t="str">
        <f t="shared" si="4"/>
        <v>20.000</v>
      </c>
      <c r="E330" t="str">
        <f t="shared" si="3"/>
        <v>20.000</v>
      </c>
      <c r="F330" t="str">
        <f t="shared" si="3"/>
        <v>20.000</v>
      </c>
      <c r="G330" t="str">
        <f t="shared" si="3"/>
        <v>20.000</v>
      </c>
      <c r="H330" t="str">
        <f t="shared" si="5"/>
        <v>10.0000</v>
      </c>
      <c r="I330" t="s">
        <v>111</v>
      </c>
    </row>
    <row r="331" spans="1:9" ht="14.25">
      <c r="A331">
        <v>61</v>
      </c>
      <c r="B331" t="s">
        <v>95</v>
      </c>
      <c r="C331" t="str">
        <f t="shared" si="4"/>
        <v>20.000</v>
      </c>
      <c r="D331" t="str">
        <f t="shared" si="4"/>
        <v>20.000</v>
      </c>
      <c r="E331" t="str">
        <f t="shared" si="3"/>
        <v>20.000</v>
      </c>
      <c r="F331" t="str">
        <f t="shared" si="3"/>
        <v>20.000</v>
      </c>
      <c r="G331" t="str">
        <f t="shared" si="3"/>
        <v>20.000</v>
      </c>
      <c r="H331" t="str">
        <f t="shared" si="5"/>
        <v>10.0000</v>
      </c>
      <c r="I331" t="s">
        <v>112</v>
      </c>
    </row>
    <row r="332" spans="1:9" ht="14.25">
      <c r="A332">
        <v>62</v>
      </c>
      <c r="B332" t="s">
        <v>83</v>
      </c>
      <c r="C332" t="str">
        <f t="shared" si="4"/>
        <v>20.000</v>
      </c>
      <c r="D332" t="str">
        <f t="shared" si="4"/>
        <v>20.000</v>
      </c>
      <c r="E332" t="str">
        <f t="shared" si="3"/>
        <v>20.000</v>
      </c>
      <c r="F332" t="str">
        <f t="shared" si="3"/>
        <v>20.000</v>
      </c>
      <c r="G332" t="str">
        <f t="shared" si="3"/>
        <v>20.000</v>
      </c>
      <c r="H332" t="str">
        <f t="shared" si="5"/>
        <v>10.0000</v>
      </c>
      <c r="I332" t="s">
        <v>113</v>
      </c>
    </row>
    <row r="333" spans="1:9" ht="14.25">
      <c r="A333">
        <v>63</v>
      </c>
      <c r="B333" t="s">
        <v>72</v>
      </c>
      <c r="C333" t="str">
        <f t="shared" si="4"/>
        <v>20.000</v>
      </c>
      <c r="D333" t="str">
        <f t="shared" si="4"/>
        <v>20.000</v>
      </c>
      <c r="E333" t="str">
        <f t="shared" si="3"/>
        <v>20.000</v>
      </c>
      <c r="F333" t="str">
        <f t="shared" si="3"/>
        <v>20.000</v>
      </c>
      <c r="G333" t="str">
        <f t="shared" si="3"/>
        <v>20.000</v>
      </c>
      <c r="H333" t="str">
        <f t="shared" si="5"/>
        <v>10.0000</v>
      </c>
      <c r="I333" t="s">
        <v>114</v>
      </c>
    </row>
    <row r="334" spans="1:9" ht="14.25">
      <c r="A334">
        <v>64</v>
      </c>
      <c r="B334" t="s">
        <v>96</v>
      </c>
      <c r="C334" t="str">
        <f t="shared" si="4"/>
        <v>20.000</v>
      </c>
      <c r="D334" t="str">
        <f t="shared" si="4"/>
        <v>20.000</v>
      </c>
      <c r="E334" t="str">
        <f t="shared" si="3"/>
        <v>20.000</v>
      </c>
      <c r="F334" t="str">
        <f t="shared" si="3"/>
        <v>20.000</v>
      </c>
      <c r="G334" t="str">
        <f t="shared" si="3"/>
        <v>20.000</v>
      </c>
      <c r="H334" t="str">
        <f t="shared" si="5"/>
        <v>10.0000</v>
      </c>
      <c r="I334" t="s">
        <v>115</v>
      </c>
    </row>
    <row r="335" spans="1:9" ht="14.25">
      <c r="A335">
        <v>65</v>
      </c>
      <c r="B335" t="s">
        <v>54</v>
      </c>
      <c r="C335" t="str">
        <f t="shared" si="4"/>
        <v>20.000</v>
      </c>
      <c r="D335" t="str">
        <f t="shared" si="4"/>
        <v>20.000</v>
      </c>
      <c r="E335" t="str">
        <f t="shared" si="3"/>
        <v>20.000</v>
      </c>
      <c r="F335" t="str">
        <f t="shared" si="3"/>
        <v>20.000</v>
      </c>
      <c r="G335" t="str">
        <f t="shared" si="3"/>
        <v>20.000</v>
      </c>
      <c r="H335" t="str">
        <f t="shared" si="5"/>
        <v>10.0000</v>
      </c>
      <c r="I335" t="s">
        <v>116</v>
      </c>
    </row>
    <row r="336" spans="1:9" ht="14.25">
      <c r="A336">
        <v>66</v>
      </c>
      <c r="B336" t="s">
        <v>81</v>
      </c>
      <c r="C336" t="str">
        <f t="shared" si="4"/>
        <v>20.000</v>
      </c>
      <c r="D336" t="str">
        <f t="shared" si="4"/>
        <v>20.000</v>
      </c>
      <c r="E336" t="str">
        <f t="shared" si="3"/>
        <v>20.000</v>
      </c>
      <c r="F336" t="str">
        <f t="shared" si="3"/>
        <v>20.000</v>
      </c>
      <c r="G336" t="str">
        <f t="shared" si="3"/>
        <v>20.000</v>
      </c>
      <c r="H336" t="str">
        <f t="shared" si="5"/>
        <v>10.0000</v>
      </c>
      <c r="I336" t="s">
        <v>77</v>
      </c>
    </row>
    <row r="337" spans="1:9" ht="14.25">
      <c r="A337">
        <v>67</v>
      </c>
      <c r="B337" t="s">
        <v>70</v>
      </c>
      <c r="C337" t="str">
        <f t="shared" si="4"/>
        <v>20.000</v>
      </c>
      <c r="D337" t="str">
        <f t="shared" si="4"/>
        <v>20.000</v>
      </c>
      <c r="E337" t="str">
        <f t="shared" si="3"/>
        <v>20.000</v>
      </c>
      <c r="F337" t="str">
        <f t="shared" si="3"/>
        <v>20.000</v>
      </c>
      <c r="G337" t="str">
        <f t="shared" si="3"/>
        <v>20.000</v>
      </c>
      <c r="H337" t="str">
        <f t="shared" si="5"/>
        <v>10.0000</v>
      </c>
      <c r="I337" t="s">
        <v>117</v>
      </c>
    </row>
    <row r="338" spans="1:9" ht="14.25">
      <c r="A338">
        <v>68</v>
      </c>
      <c r="B338" t="s">
        <v>87</v>
      </c>
      <c r="C338" t="str">
        <f t="shared" si="4"/>
        <v>20.000</v>
      </c>
      <c r="D338" t="str">
        <f t="shared" si="4"/>
        <v>20.000</v>
      </c>
      <c r="E338" t="str">
        <f t="shared" si="3"/>
        <v>20.000</v>
      </c>
      <c r="F338" t="str">
        <f t="shared" si="3"/>
        <v>20.000</v>
      </c>
      <c r="G338" t="str">
        <f t="shared" si="3"/>
        <v>20.000</v>
      </c>
      <c r="H338" t="str">
        <f t="shared" si="5"/>
        <v>10.0000</v>
      </c>
      <c r="I338" t="s">
        <v>118</v>
      </c>
    </row>
    <row r="339" spans="1:9" ht="14.25">
      <c r="A339">
        <v>69</v>
      </c>
      <c r="B339" t="s">
        <v>99</v>
      </c>
      <c r="C339" t="str">
        <f t="shared" si="4"/>
        <v>20.000</v>
      </c>
      <c r="D339" t="str">
        <f t="shared" si="4"/>
        <v>20.000</v>
      </c>
      <c r="E339" t="str">
        <f t="shared" si="3"/>
        <v>20.000</v>
      </c>
      <c r="F339" t="str">
        <f t="shared" si="3"/>
        <v>20.000</v>
      </c>
      <c r="G339" t="str">
        <f t="shared" si="3"/>
        <v>20.000</v>
      </c>
      <c r="H339" t="str">
        <f t="shared" si="5"/>
        <v>10.0000</v>
      </c>
      <c r="I339" t="s">
        <v>119</v>
      </c>
    </row>
    <row r="340" spans="1:9" ht="14.25">
      <c r="A340">
        <v>70</v>
      </c>
      <c r="B340" t="s">
        <v>26</v>
      </c>
      <c r="C340" t="str">
        <f t="shared" si="4"/>
        <v>20.000</v>
      </c>
      <c r="D340" t="str">
        <f t="shared" si="4"/>
        <v>20.000</v>
      </c>
      <c r="E340" t="str">
        <f t="shared" si="3"/>
        <v>20.000</v>
      </c>
      <c r="F340" t="str">
        <f t="shared" si="3"/>
        <v>20.000</v>
      </c>
      <c r="G340" t="str">
        <f t="shared" si="3"/>
        <v>20.000</v>
      </c>
      <c r="H340" t="str">
        <f t="shared" si="5"/>
        <v>10.0000</v>
      </c>
      <c r="I340" t="s">
        <v>120</v>
      </c>
    </row>
    <row r="341" spans="1:9" ht="14.25">
      <c r="A341">
        <v>71</v>
      </c>
      <c r="B341" t="s">
        <v>91</v>
      </c>
      <c r="C341" t="str">
        <f t="shared" si="4"/>
        <v>20.000</v>
      </c>
      <c r="D341" t="str">
        <f t="shared" si="4"/>
        <v>20.000</v>
      </c>
      <c r="E341" t="str">
        <f t="shared" si="3"/>
        <v>20.000</v>
      </c>
      <c r="F341" t="str">
        <f t="shared" si="3"/>
        <v>20.000</v>
      </c>
      <c r="G341" t="str">
        <f t="shared" si="3"/>
        <v>20.000</v>
      </c>
      <c r="H341" t="str">
        <f t="shared" si="5"/>
        <v>10.0000</v>
      </c>
      <c r="I341" t="s">
        <v>121</v>
      </c>
    </row>
    <row r="342" spans="1:9" ht="14.25">
      <c r="A342">
        <v>72</v>
      </c>
      <c r="B342" t="s">
        <v>68</v>
      </c>
      <c r="C342" t="str">
        <f t="shared" si="4"/>
        <v>20.000</v>
      </c>
      <c r="D342" t="str">
        <f t="shared" si="4"/>
        <v>20.000</v>
      </c>
      <c r="E342" t="str">
        <f t="shared" si="3"/>
        <v>20.000</v>
      </c>
      <c r="F342" t="str">
        <f t="shared" si="3"/>
        <v>20.000</v>
      </c>
      <c r="G342" t="str">
        <f t="shared" si="3"/>
        <v>20.000</v>
      </c>
      <c r="H342" t="str">
        <f t="shared" si="5"/>
        <v>10.0000</v>
      </c>
      <c r="I342" t="s">
        <v>122</v>
      </c>
    </row>
    <row r="343" spans="1:9" ht="14.25">
      <c r="A343">
        <v>73</v>
      </c>
      <c r="B343" t="s">
        <v>82</v>
      </c>
      <c r="C343" t="str">
        <f t="shared" si="4"/>
        <v>20.000</v>
      </c>
      <c r="D343" t="str">
        <f t="shared" si="4"/>
        <v>20.000</v>
      </c>
      <c r="E343" t="str">
        <f t="shared" si="3"/>
        <v>20.000</v>
      </c>
      <c r="F343" t="str">
        <f t="shared" si="3"/>
        <v>20.000</v>
      </c>
      <c r="G343" t="str">
        <f t="shared" si="3"/>
        <v>20.000</v>
      </c>
      <c r="H343" t="str">
        <f t="shared" si="5"/>
        <v>10.0000</v>
      </c>
      <c r="I343" t="s">
        <v>123</v>
      </c>
    </row>
    <row r="344" spans="1:9" ht="14.25">
      <c r="A344">
        <v>74</v>
      </c>
      <c r="B344" t="s">
        <v>46</v>
      </c>
      <c r="C344" t="str">
        <f t="shared" si="4"/>
        <v>20.000</v>
      </c>
      <c r="D344" t="str">
        <f t="shared" si="4"/>
        <v>20.000</v>
      </c>
      <c r="E344" t="str">
        <f t="shared" si="3"/>
        <v>20.000</v>
      </c>
      <c r="F344" t="str">
        <f t="shared" si="3"/>
        <v>20.000</v>
      </c>
      <c r="G344" t="str">
        <f t="shared" si="3"/>
        <v>20.000</v>
      </c>
      <c r="H344" t="str">
        <f t="shared" si="5"/>
        <v>10.0000</v>
      </c>
      <c r="I344" t="s">
        <v>124</v>
      </c>
    </row>
    <row r="345" spans="1:9" ht="14.25">
      <c r="A345">
        <v>75</v>
      </c>
      <c r="B345" t="s">
        <v>56</v>
      </c>
      <c r="C345" t="str">
        <f t="shared" si="4"/>
        <v>20.000</v>
      </c>
      <c r="D345" t="str">
        <f t="shared" si="4"/>
        <v>20.000</v>
      </c>
      <c r="E345" t="str">
        <f t="shared" si="3"/>
        <v>20.000</v>
      </c>
      <c r="F345" t="str">
        <f t="shared" si="3"/>
        <v>20.000</v>
      </c>
      <c r="G345" t="str">
        <f t="shared" si="3"/>
        <v>20.000</v>
      </c>
      <c r="H345" t="str">
        <f t="shared" si="5"/>
        <v>10.0000</v>
      </c>
      <c r="I345" t="s">
        <v>125</v>
      </c>
    </row>
    <row r="346" spans="1:9" ht="14.25">
      <c r="A346">
        <v>76</v>
      </c>
      <c r="B346" t="s">
        <v>57</v>
      </c>
      <c r="C346" t="str">
        <f t="shared" si="4"/>
        <v>20.000</v>
      </c>
      <c r="D346" t="str">
        <f t="shared" si="4"/>
        <v>20.000</v>
      </c>
      <c r="E346" t="str">
        <f t="shared" si="3"/>
        <v>20.000</v>
      </c>
      <c r="F346" t="str">
        <f t="shared" si="3"/>
        <v>20.000</v>
      </c>
      <c r="G346" t="str">
        <f t="shared" si="3"/>
        <v>20.000</v>
      </c>
      <c r="H346" t="str">
        <f t="shared" si="5"/>
        <v>10.0000</v>
      </c>
      <c r="I346" t="s">
        <v>126</v>
      </c>
    </row>
    <row r="347" spans="1:9" ht="14.25">
      <c r="A347">
        <v>77</v>
      </c>
      <c r="B347" t="s">
        <v>21</v>
      </c>
      <c r="C347" t="str">
        <f t="shared" si="4"/>
        <v>20.000</v>
      </c>
      <c r="D347" t="str">
        <f t="shared" si="4"/>
        <v>20.000</v>
      </c>
      <c r="E347" t="str">
        <f t="shared" si="3"/>
        <v>20.000</v>
      </c>
      <c r="F347" t="str">
        <f t="shared" si="3"/>
        <v>20.000</v>
      </c>
      <c r="G347" t="str">
        <f t="shared" si="3"/>
        <v>20.000</v>
      </c>
      <c r="H347" t="str">
        <f t="shared" si="5"/>
        <v>10.0000</v>
      </c>
      <c r="I347" t="s">
        <v>98</v>
      </c>
    </row>
    <row r="348" spans="1:9" ht="14.25">
      <c r="A348">
        <v>78</v>
      </c>
      <c r="B348" t="s">
        <v>59</v>
      </c>
      <c r="C348" t="str">
        <f t="shared" si="4"/>
        <v>20.000</v>
      </c>
      <c r="D348" t="str">
        <f t="shared" si="4"/>
        <v>20.000</v>
      </c>
      <c r="E348" t="str">
        <f t="shared" si="3"/>
        <v>20.000</v>
      </c>
      <c r="F348" t="str">
        <f t="shared" si="3"/>
        <v>20.000</v>
      </c>
      <c r="G348" t="str">
        <f t="shared" si="3"/>
        <v>20.000</v>
      </c>
      <c r="H348" t="str">
        <f t="shared" si="5"/>
        <v>10.0000</v>
      </c>
      <c r="I348" t="s">
        <v>127</v>
      </c>
    </row>
    <row r="349" spans="1:9" ht="14.25">
      <c r="A349">
        <v>79</v>
      </c>
      <c r="B349" t="s">
        <v>93</v>
      </c>
      <c r="C349" t="str">
        <f t="shared" si="4"/>
        <v>20.000</v>
      </c>
      <c r="D349" t="str">
        <f t="shared" si="4"/>
        <v>20.000</v>
      </c>
      <c r="E349" t="str">
        <f t="shared" si="3"/>
        <v>20.000</v>
      </c>
      <c r="F349" t="str">
        <f t="shared" si="3"/>
        <v>20.000</v>
      </c>
      <c r="G349" t="str">
        <f t="shared" si="3"/>
        <v>20.000</v>
      </c>
      <c r="H349" t="str">
        <f t="shared" si="5"/>
        <v>10.0000</v>
      </c>
      <c r="I349" t="s">
        <v>100</v>
      </c>
    </row>
    <row r="350" spans="1:9" ht="14.25">
      <c r="A350">
        <v>80</v>
      </c>
      <c r="B350" t="s">
        <v>62</v>
      </c>
      <c r="C350" t="str">
        <f t="shared" si="4"/>
        <v>20.000</v>
      </c>
      <c r="D350" t="str">
        <f t="shared" si="4"/>
        <v>20.000</v>
      </c>
      <c r="E350" t="str">
        <f t="shared" si="3"/>
        <v>20.000</v>
      </c>
      <c r="F350" t="str">
        <f t="shared" si="3"/>
        <v>20.000</v>
      </c>
      <c r="G350" t="str">
        <f t="shared" si="3"/>
        <v>20.000</v>
      </c>
      <c r="H350" t="str">
        <f t="shared" si="5"/>
        <v>10.0000</v>
      </c>
      <c r="I350" t="s">
        <v>128</v>
      </c>
    </row>
    <row r="351" spans="1:9" ht="14.25">
      <c r="A351">
        <v>81</v>
      </c>
      <c r="B351" t="s">
        <v>42</v>
      </c>
      <c r="C351" t="str">
        <f t="shared" si="4"/>
        <v>20.000</v>
      </c>
      <c r="D351" t="str">
        <f t="shared" si="4"/>
        <v>20.000</v>
      </c>
      <c r="E351" t="str">
        <f t="shared" si="3"/>
        <v>20.000</v>
      </c>
      <c r="F351" t="str">
        <f t="shared" si="3"/>
        <v>20.000</v>
      </c>
      <c r="G351" t="str">
        <f t="shared" si="3"/>
        <v>20.000</v>
      </c>
      <c r="H351" t="str">
        <f t="shared" si="5"/>
        <v>10.0000</v>
      </c>
      <c r="I351" t="s">
        <v>129</v>
      </c>
    </row>
    <row r="352" spans="1:9" ht="14.25">
      <c r="A352">
        <v>82</v>
      </c>
      <c r="B352" t="s">
        <v>36</v>
      </c>
      <c r="C352" t="str">
        <f t="shared" si="4"/>
        <v>20.000</v>
      </c>
      <c r="D352" t="str">
        <f t="shared" si="4"/>
        <v>20.000</v>
      </c>
      <c r="E352" t="str">
        <f t="shared" si="3"/>
        <v>20.000</v>
      </c>
      <c r="F352" t="str">
        <f t="shared" si="3"/>
        <v>20.000</v>
      </c>
      <c r="G352" t="str">
        <f t="shared" si="3"/>
        <v>20.000</v>
      </c>
      <c r="H352" t="str">
        <f t="shared" si="5"/>
        <v>10.0000</v>
      </c>
      <c r="I352" t="s">
        <v>130</v>
      </c>
    </row>
    <row r="353" spans="1:9" ht="14.25">
      <c r="A353">
        <v>83</v>
      </c>
      <c r="B353" t="s">
        <v>97</v>
      </c>
      <c r="C353" t="str">
        <f t="shared" si="4"/>
        <v>20.000</v>
      </c>
      <c r="D353" t="str">
        <f t="shared" si="4"/>
        <v>20.000</v>
      </c>
      <c r="E353" t="str">
        <f t="shared" si="3"/>
        <v>20.000</v>
      </c>
      <c r="F353" t="str">
        <f t="shared" si="3"/>
        <v>20.000</v>
      </c>
      <c r="G353" t="str">
        <f t="shared" si="3"/>
        <v>20.000</v>
      </c>
      <c r="H353" t="str">
        <f t="shared" si="5"/>
        <v>10.0000</v>
      </c>
      <c r="I353" t="s">
        <v>131</v>
      </c>
    </row>
    <row r="354" spans="1:9" ht="14.25">
      <c r="A354">
        <v>84</v>
      </c>
      <c r="B354" t="s">
        <v>85</v>
      </c>
      <c r="C354" t="str">
        <f t="shared" si="4"/>
        <v>20.000</v>
      </c>
      <c r="D354" t="str">
        <f t="shared" si="4"/>
        <v>20.000</v>
      </c>
      <c r="E354" t="str">
        <f t="shared" si="3"/>
        <v>20.000</v>
      </c>
      <c r="F354" t="str">
        <f t="shared" si="3"/>
        <v>20.000</v>
      </c>
      <c r="G354" t="str">
        <f t="shared" si="3"/>
        <v>20.000</v>
      </c>
      <c r="H354" t="str">
        <f t="shared" si="5"/>
        <v>10.0000</v>
      </c>
      <c r="I354" t="s">
        <v>132</v>
      </c>
    </row>
    <row r="355" ht="14.25">
      <c r="A355" t="s">
        <v>133</v>
      </c>
    </row>
    <row r="357" ht="14.25">
      <c r="A357" t="s">
        <v>134</v>
      </c>
    </row>
    <row r="358" spans="1:9" ht="14.25">
      <c r="A358" t="s">
        <v>4</v>
      </c>
      <c r="B358" t="s">
        <v>5</v>
      </c>
      <c r="C358" t="s">
        <v>6</v>
      </c>
      <c r="D358" t="s">
        <v>7</v>
      </c>
      <c r="E358" t="s">
        <v>8</v>
      </c>
      <c r="F358" t="s">
        <v>9</v>
      </c>
      <c r="G358" t="s">
        <v>10</v>
      </c>
      <c r="H358" t="s">
        <v>11</v>
      </c>
      <c r="I358" t="s">
        <v>12</v>
      </c>
    </row>
    <row r="359" spans="1:8" ht="14.25">
      <c r="A359">
        <v>1</v>
      </c>
      <c r="B359" t="s">
        <v>32</v>
      </c>
      <c r="C359" t="str">
        <f>".167"</f>
        <v>.167</v>
      </c>
      <c r="D359" t="str">
        <f>".252"</f>
        <v>.252</v>
      </c>
      <c r="E359" t="str">
        <f>".213"</f>
        <v>.213</v>
      </c>
      <c r="F359" t="str">
        <f>".227"</f>
        <v>.227</v>
      </c>
      <c r="G359" t="str">
        <f>".254"</f>
        <v>.254</v>
      </c>
      <c r="H359" t="str">
        <f>".2226"</f>
        <v>.2226</v>
      </c>
    </row>
    <row r="360" spans="1:8" ht="14.25">
      <c r="A360">
        <v>2</v>
      </c>
      <c r="B360" t="s">
        <v>31</v>
      </c>
      <c r="C360" t="str">
        <f>".227"</f>
        <v>.227</v>
      </c>
      <c r="D360" t="str">
        <f>".306"</f>
        <v>.306</v>
      </c>
      <c r="E360" t="str">
        <f>".101"</f>
        <v>.101</v>
      </c>
      <c r="F360" t="str">
        <f>".263"</f>
        <v>.263</v>
      </c>
      <c r="G360" t="str">
        <f>".234"</f>
        <v>.234</v>
      </c>
      <c r="H360" t="str">
        <f>".2262"</f>
        <v>.2262</v>
      </c>
    </row>
    <row r="361" spans="1:8" ht="14.25">
      <c r="A361">
        <v>3</v>
      </c>
      <c r="B361" t="s">
        <v>22</v>
      </c>
      <c r="C361" t="str">
        <f>".204"</f>
        <v>.204</v>
      </c>
      <c r="D361" t="str">
        <f>".168"</f>
        <v>.168</v>
      </c>
      <c r="E361" t="str">
        <f>".285"</f>
        <v>.285</v>
      </c>
      <c r="F361" t="str">
        <f>".204"</f>
        <v>.204</v>
      </c>
      <c r="G361" t="str">
        <f>".296"</f>
        <v>.296</v>
      </c>
      <c r="H361" t="str">
        <f>".2314"</f>
        <v>.2314</v>
      </c>
    </row>
    <row r="362" spans="1:8" ht="14.25">
      <c r="A362">
        <v>4</v>
      </c>
      <c r="B362" t="s">
        <v>55</v>
      </c>
      <c r="C362" t="str">
        <f>".164"</f>
        <v>.164</v>
      </c>
      <c r="D362" t="str">
        <f>".189"</f>
        <v>.189</v>
      </c>
      <c r="E362" t="str">
        <f>".161"</f>
        <v>.161</v>
      </c>
      <c r="F362" t="str">
        <f>".274"</f>
        <v>.274</v>
      </c>
      <c r="G362" t="str">
        <f>".425"</f>
        <v>.425</v>
      </c>
      <c r="H362" t="str">
        <f>".2426"</f>
        <v>.2426</v>
      </c>
    </row>
    <row r="363" spans="1:8" ht="14.25">
      <c r="A363">
        <v>5</v>
      </c>
      <c r="B363" t="s">
        <v>51</v>
      </c>
      <c r="C363" t="str">
        <f>".214"</f>
        <v>.214</v>
      </c>
      <c r="D363" t="str">
        <f>".252"</f>
        <v>.252</v>
      </c>
      <c r="E363" t="str">
        <f>".204"</f>
        <v>.204</v>
      </c>
      <c r="F363" t="str">
        <f>".286"</f>
        <v>.286</v>
      </c>
      <c r="G363" t="str">
        <f>".273"</f>
        <v>.273</v>
      </c>
      <c r="H363" t="str">
        <f>".2458"</f>
        <v>.2458</v>
      </c>
    </row>
    <row r="364" spans="1:8" ht="14.25">
      <c r="A364">
        <v>6</v>
      </c>
      <c r="B364" t="s">
        <v>69</v>
      </c>
      <c r="C364" t="str">
        <f>".199"</f>
        <v>.199</v>
      </c>
      <c r="D364" t="str">
        <f>".175"</f>
        <v>.175</v>
      </c>
      <c r="E364" t="str">
        <f>".304"</f>
        <v>.304</v>
      </c>
      <c r="F364" t="str">
        <f>".337"</f>
        <v>.337</v>
      </c>
      <c r="G364" t="str">
        <f>".230"</f>
        <v>.230</v>
      </c>
      <c r="H364" t="str">
        <f>".2490"</f>
        <v>.2490</v>
      </c>
    </row>
    <row r="365" spans="1:8" ht="14.25">
      <c r="A365">
        <v>7</v>
      </c>
      <c r="B365" t="s">
        <v>19</v>
      </c>
      <c r="C365" t="str">
        <f>".268"</f>
        <v>.268</v>
      </c>
      <c r="D365" t="str">
        <f>".332"</f>
        <v>.332</v>
      </c>
      <c r="E365" t="str">
        <f>".195"</f>
        <v>.195</v>
      </c>
      <c r="F365" t="str">
        <f>".251"</f>
        <v>.251</v>
      </c>
      <c r="G365" t="str">
        <f>".204"</f>
        <v>.204</v>
      </c>
      <c r="H365" t="str">
        <f>".2500"</f>
        <v>.2500</v>
      </c>
    </row>
    <row r="366" spans="1:8" ht="14.25">
      <c r="A366">
        <v>8</v>
      </c>
      <c r="B366" t="s">
        <v>61</v>
      </c>
      <c r="C366" t="str">
        <f>".193"</f>
        <v>.193</v>
      </c>
      <c r="D366" t="str">
        <f>".207"</f>
        <v>.207</v>
      </c>
      <c r="E366" t="str">
        <f>".313"</f>
        <v>.313</v>
      </c>
      <c r="F366" t="str">
        <f>".185"</f>
        <v>.185</v>
      </c>
      <c r="G366" t="str">
        <f>".382"</f>
        <v>.382</v>
      </c>
      <c r="H366" t="str">
        <f>".2560"</f>
        <v>.2560</v>
      </c>
    </row>
    <row r="367" spans="1:8" ht="14.25">
      <c r="A367">
        <v>9</v>
      </c>
      <c r="B367" t="s">
        <v>14</v>
      </c>
      <c r="C367" t="str">
        <f>".138"</f>
        <v>.138</v>
      </c>
      <c r="D367" t="str">
        <f>".238"</f>
        <v>.238</v>
      </c>
      <c r="E367" t="str">
        <f>".406"</f>
        <v>.406</v>
      </c>
      <c r="F367" t="str">
        <f>".281"</f>
        <v>.281</v>
      </c>
      <c r="G367" t="str">
        <f>".224"</f>
        <v>.224</v>
      </c>
      <c r="H367" t="str">
        <f>".2574"</f>
        <v>.2574</v>
      </c>
    </row>
    <row r="368" spans="1:8" ht="14.25">
      <c r="A368">
        <v>10</v>
      </c>
      <c r="B368" t="s">
        <v>13</v>
      </c>
      <c r="C368" t="str">
        <f>".205"</f>
        <v>.205</v>
      </c>
      <c r="D368" t="str">
        <f>".267"</f>
        <v>.267</v>
      </c>
      <c r="E368" t="str">
        <f>".325"</f>
        <v>.325</v>
      </c>
      <c r="F368" t="str">
        <f>".274"</f>
        <v>.274</v>
      </c>
      <c r="G368" t="str">
        <f>".232"</f>
        <v>.232</v>
      </c>
      <c r="H368" t="str">
        <f>".2606"</f>
        <v>.2606</v>
      </c>
    </row>
    <row r="369" spans="1:8" ht="14.25">
      <c r="A369">
        <v>11</v>
      </c>
      <c r="B369" t="s">
        <v>60</v>
      </c>
      <c r="C369" t="str">
        <f>".201"</f>
        <v>.201</v>
      </c>
      <c r="D369" t="str">
        <f>".159"</f>
        <v>.159</v>
      </c>
      <c r="E369" t="str">
        <f>".226"</f>
        <v>.226</v>
      </c>
      <c r="F369" t="str">
        <f>".588"</f>
        <v>.588</v>
      </c>
      <c r="G369" t="str">
        <f>".144"</f>
        <v>.144</v>
      </c>
      <c r="H369" t="str">
        <f>".2636"</f>
        <v>.2636</v>
      </c>
    </row>
    <row r="370" spans="1:8" ht="14.25">
      <c r="A370">
        <v>12</v>
      </c>
      <c r="B370" t="s">
        <v>23</v>
      </c>
      <c r="C370" t="str">
        <f>".191"</f>
        <v>.191</v>
      </c>
      <c r="D370" t="str">
        <f>".188"</f>
        <v>.188</v>
      </c>
      <c r="E370" t="str">
        <f>".268"</f>
        <v>.268</v>
      </c>
      <c r="F370" t="str">
        <f>".290"</f>
        <v>.290</v>
      </c>
      <c r="G370" t="str">
        <f>".382"</f>
        <v>.382</v>
      </c>
      <c r="H370" t="str">
        <f>".2638"</f>
        <v>.2638</v>
      </c>
    </row>
    <row r="371" spans="1:8" ht="14.25">
      <c r="A371">
        <v>13</v>
      </c>
      <c r="B371" t="s">
        <v>53</v>
      </c>
      <c r="C371" t="str">
        <f>".238"</f>
        <v>.238</v>
      </c>
      <c r="D371" t="str">
        <f>".207"</f>
        <v>.207</v>
      </c>
      <c r="E371" t="str">
        <f>".257"</f>
        <v>.257</v>
      </c>
      <c r="F371" t="str">
        <f>".366"</f>
        <v>.366</v>
      </c>
      <c r="G371" t="str">
        <f>".260"</f>
        <v>.260</v>
      </c>
      <c r="H371" t="str">
        <f>".2656"</f>
        <v>.2656</v>
      </c>
    </row>
    <row r="372" spans="1:8" ht="14.25">
      <c r="A372">
        <v>14</v>
      </c>
      <c r="B372" t="s">
        <v>27</v>
      </c>
      <c r="C372" t="str">
        <f>".244"</f>
        <v>.244</v>
      </c>
      <c r="D372" t="str">
        <f>".392"</f>
        <v>.392</v>
      </c>
      <c r="E372" t="str">
        <f>".189"</f>
        <v>.189</v>
      </c>
      <c r="F372" t="str">
        <f>".218"</f>
        <v>.218</v>
      </c>
      <c r="G372" t="str">
        <f>".290"</f>
        <v>.290</v>
      </c>
      <c r="H372" t="str">
        <f>".2666"</f>
        <v>.2666</v>
      </c>
    </row>
    <row r="373" spans="1:8" ht="14.25">
      <c r="A373">
        <v>15</v>
      </c>
      <c r="B373" t="s">
        <v>30</v>
      </c>
      <c r="C373" t="str">
        <f>".259"</f>
        <v>.259</v>
      </c>
      <c r="D373" t="str">
        <f>".262"</f>
        <v>.262</v>
      </c>
      <c r="E373" t="str">
        <f>".190"</f>
        <v>.190</v>
      </c>
      <c r="F373" t="str">
        <f>".300"</f>
        <v>.300</v>
      </c>
      <c r="G373" t="str">
        <f>".337"</f>
        <v>.337</v>
      </c>
      <c r="H373" t="str">
        <f>".2696"</f>
        <v>.2696</v>
      </c>
    </row>
    <row r="374" spans="1:8" ht="14.25">
      <c r="A374">
        <v>16</v>
      </c>
      <c r="B374" t="s">
        <v>66</v>
      </c>
      <c r="C374" t="str">
        <f>".251"</f>
        <v>.251</v>
      </c>
      <c r="D374" t="str">
        <f>".201"</f>
        <v>.201</v>
      </c>
      <c r="E374" t="str">
        <f>".197"</f>
        <v>.197</v>
      </c>
      <c r="F374" t="str">
        <f>".399"</f>
        <v>.399</v>
      </c>
      <c r="G374" t="str">
        <f>".306"</f>
        <v>.306</v>
      </c>
      <c r="H374" t="str">
        <f>".2708"</f>
        <v>.2708</v>
      </c>
    </row>
    <row r="375" spans="1:8" ht="14.25">
      <c r="A375">
        <v>17</v>
      </c>
      <c r="B375" t="s">
        <v>16</v>
      </c>
      <c r="C375" t="str">
        <f>".236"</f>
        <v>.236</v>
      </c>
      <c r="D375" t="str">
        <f>".170"</f>
        <v>.170</v>
      </c>
      <c r="E375" t="str">
        <f>".284"</f>
        <v>.284</v>
      </c>
      <c r="F375" t="str">
        <f>".353"</f>
        <v>.353</v>
      </c>
      <c r="G375" t="str">
        <f>".331"</f>
        <v>.331</v>
      </c>
      <c r="H375" t="str">
        <f>".2748"</f>
        <v>.2748</v>
      </c>
    </row>
    <row r="376" spans="1:8" ht="14.25">
      <c r="A376">
        <v>18</v>
      </c>
      <c r="B376" t="s">
        <v>25</v>
      </c>
      <c r="C376" t="str">
        <f>".343"</f>
        <v>.343</v>
      </c>
      <c r="D376" t="str">
        <f>".260"</f>
        <v>.260</v>
      </c>
      <c r="E376" t="str">
        <f>".273"</f>
        <v>.273</v>
      </c>
      <c r="F376" t="str">
        <f>".254"</f>
        <v>.254</v>
      </c>
      <c r="G376" t="str">
        <f>".248"</f>
        <v>.248</v>
      </c>
      <c r="H376" t="str">
        <f>".2756"</f>
        <v>.2756</v>
      </c>
    </row>
    <row r="377" spans="1:8" ht="14.25">
      <c r="A377">
        <v>19</v>
      </c>
      <c r="B377" t="s">
        <v>47</v>
      </c>
      <c r="C377" t="str">
        <f>".178"</f>
        <v>.178</v>
      </c>
      <c r="D377" t="str">
        <f>".256"</f>
        <v>.256</v>
      </c>
      <c r="E377" t="str">
        <f>".180"</f>
        <v>.180</v>
      </c>
      <c r="F377" t="str">
        <f>".560"</f>
        <v>.560</v>
      </c>
      <c r="G377" t="str">
        <f>".253"</f>
        <v>.253</v>
      </c>
      <c r="H377" t="str">
        <f>".2854"</f>
        <v>.2854</v>
      </c>
    </row>
    <row r="378" spans="1:8" ht="14.25">
      <c r="A378">
        <v>20</v>
      </c>
      <c r="B378" t="s">
        <v>45</v>
      </c>
      <c r="C378" t="str">
        <f>".303"</f>
        <v>.303</v>
      </c>
      <c r="D378" t="str">
        <f>".376"</f>
        <v>.376</v>
      </c>
      <c r="E378" t="str">
        <f>".360"</f>
        <v>.360</v>
      </c>
      <c r="F378" t="str">
        <f>".246"</f>
        <v>.246</v>
      </c>
      <c r="G378" t="str">
        <f>".186"</f>
        <v>.186</v>
      </c>
      <c r="H378" t="str">
        <f>".2942"</f>
        <v>.2942</v>
      </c>
    </row>
    <row r="379" spans="1:8" ht="14.25">
      <c r="A379">
        <v>21</v>
      </c>
      <c r="B379" t="s">
        <v>24</v>
      </c>
      <c r="C379" t="str">
        <f>".367"</f>
        <v>.367</v>
      </c>
      <c r="D379" t="str">
        <f>".269"</f>
        <v>.269</v>
      </c>
      <c r="E379" t="str">
        <f>".223"</f>
        <v>.223</v>
      </c>
      <c r="F379" t="str">
        <f>".281"</f>
        <v>.281</v>
      </c>
      <c r="G379" t="str">
        <f>".356"</f>
        <v>.356</v>
      </c>
      <c r="H379" t="str">
        <f>".2992"</f>
        <v>.2992</v>
      </c>
    </row>
    <row r="380" spans="1:8" ht="14.25">
      <c r="A380">
        <v>22</v>
      </c>
      <c r="B380" t="s">
        <v>44</v>
      </c>
      <c r="C380" t="str">
        <f>".262"</f>
        <v>.262</v>
      </c>
      <c r="D380" t="str">
        <f>".267"</f>
        <v>.267</v>
      </c>
      <c r="E380" t="str">
        <f>".364"</f>
        <v>.364</v>
      </c>
      <c r="F380" t="str">
        <f>".300"</f>
        <v>.300</v>
      </c>
      <c r="G380" t="str">
        <f>".325"</f>
        <v>.325</v>
      </c>
      <c r="H380" t="str">
        <f>".3036"</f>
        <v>.3036</v>
      </c>
    </row>
    <row r="381" spans="1:8" ht="14.25">
      <c r="A381">
        <v>23</v>
      </c>
      <c r="B381" t="s">
        <v>18</v>
      </c>
      <c r="C381" t="str">
        <f>".326"</f>
        <v>.326</v>
      </c>
      <c r="D381" t="str">
        <f>".274"</f>
        <v>.274</v>
      </c>
      <c r="E381" t="str">
        <f>".287"</f>
        <v>.287</v>
      </c>
      <c r="F381" t="str">
        <f>".310"</f>
        <v>.310</v>
      </c>
      <c r="G381" t="str">
        <f>".332"</f>
        <v>.332</v>
      </c>
      <c r="H381" t="str">
        <f>".3058"</f>
        <v>.3058</v>
      </c>
    </row>
    <row r="382" spans="1:8" ht="14.25">
      <c r="A382">
        <v>24</v>
      </c>
      <c r="B382" t="s">
        <v>29</v>
      </c>
      <c r="C382" t="str">
        <f>".230"</f>
        <v>.230</v>
      </c>
      <c r="D382" t="str">
        <f>".344"</f>
        <v>.344</v>
      </c>
      <c r="E382" t="str">
        <f>".317"</f>
        <v>.317</v>
      </c>
      <c r="F382" t="str">
        <f>".371"</f>
        <v>.371</v>
      </c>
      <c r="G382" t="str">
        <f>".288"</f>
        <v>.288</v>
      </c>
      <c r="H382" t="str">
        <f>".3100"</f>
        <v>.3100</v>
      </c>
    </row>
    <row r="383" spans="1:8" ht="14.25">
      <c r="A383">
        <v>25</v>
      </c>
      <c r="B383" t="s">
        <v>96</v>
      </c>
      <c r="C383" t="str">
        <f>".281"</f>
        <v>.281</v>
      </c>
      <c r="D383" t="str">
        <f>".274"</f>
        <v>.274</v>
      </c>
      <c r="E383" t="str">
        <f>".397"</f>
        <v>.397</v>
      </c>
      <c r="F383" t="str">
        <f>".327"</f>
        <v>.327</v>
      </c>
      <c r="G383" t="str">
        <f>".292"</f>
        <v>.292</v>
      </c>
      <c r="H383" t="str">
        <f>".3142"</f>
        <v>.3142</v>
      </c>
    </row>
    <row r="384" spans="1:8" ht="14.25">
      <c r="A384">
        <v>26</v>
      </c>
      <c r="B384" t="s">
        <v>67</v>
      </c>
      <c r="C384" t="str">
        <f>".247"</f>
        <v>.247</v>
      </c>
      <c r="D384" t="str">
        <f>".193"</f>
        <v>.193</v>
      </c>
      <c r="E384" t="str">
        <f>".417"</f>
        <v>.417</v>
      </c>
      <c r="F384" t="str">
        <f>".389"</f>
        <v>.389</v>
      </c>
      <c r="G384" t="str">
        <f>".347"</f>
        <v>.347</v>
      </c>
      <c r="H384" t="str">
        <f>".3186"</f>
        <v>.3186</v>
      </c>
    </row>
    <row r="385" spans="1:8" ht="14.25">
      <c r="A385">
        <v>27</v>
      </c>
      <c r="B385" t="s">
        <v>15</v>
      </c>
      <c r="C385" t="str">
        <f>".288"</f>
        <v>.288</v>
      </c>
      <c r="D385" t="str">
        <f>".303"</f>
        <v>.303</v>
      </c>
      <c r="E385" t="str">
        <f>".318"</f>
        <v>.318</v>
      </c>
      <c r="F385" t="str">
        <f>".479"</f>
        <v>.479</v>
      </c>
      <c r="G385" t="str">
        <f>".215"</f>
        <v>.215</v>
      </c>
      <c r="H385" t="str">
        <f>".3206"</f>
        <v>.3206</v>
      </c>
    </row>
    <row r="386" spans="1:8" ht="14.25">
      <c r="A386">
        <v>28</v>
      </c>
      <c r="B386" t="s">
        <v>50</v>
      </c>
      <c r="C386" t="str">
        <f>".181"</f>
        <v>.181</v>
      </c>
      <c r="D386" t="str">
        <f>".226"</f>
        <v>.226</v>
      </c>
      <c r="E386" t="str">
        <f>".212"</f>
        <v>.212</v>
      </c>
      <c r="F386" t="str">
        <f>".399"</f>
        <v>.399</v>
      </c>
      <c r="G386" t="str">
        <f>".591"</f>
        <v>.591</v>
      </c>
      <c r="H386" t="str">
        <f>".3218"</f>
        <v>.3218</v>
      </c>
    </row>
    <row r="387" spans="1:8" ht="14.25">
      <c r="A387">
        <v>29</v>
      </c>
      <c r="B387" t="s">
        <v>58</v>
      </c>
      <c r="C387" t="str">
        <f>".264"</f>
        <v>.264</v>
      </c>
      <c r="D387" t="str">
        <f>".341"</f>
        <v>.341</v>
      </c>
      <c r="E387" t="str">
        <f>".469"</f>
        <v>.469</v>
      </c>
      <c r="F387" t="str">
        <f>".278"</f>
        <v>.278</v>
      </c>
      <c r="G387" t="str">
        <f>".293"</f>
        <v>.293</v>
      </c>
      <c r="H387" t="str">
        <f>".3290"</f>
        <v>.3290</v>
      </c>
    </row>
    <row r="388" spans="1:8" ht="14.25">
      <c r="A388">
        <v>30</v>
      </c>
      <c r="B388" t="s">
        <v>79</v>
      </c>
      <c r="C388" t="str">
        <f>".418"</f>
        <v>.418</v>
      </c>
      <c r="D388" t="str">
        <f>".166"</f>
        <v>.166</v>
      </c>
      <c r="E388" t="str">
        <f>".351"</f>
        <v>.351</v>
      </c>
      <c r="F388" t="str">
        <f>".415"</f>
        <v>.415</v>
      </c>
      <c r="G388" t="str">
        <f>".306"</f>
        <v>.306</v>
      </c>
      <c r="H388" t="str">
        <f>".3312"</f>
        <v>.3312</v>
      </c>
    </row>
    <row r="389" spans="1:8" ht="14.25">
      <c r="A389">
        <v>31</v>
      </c>
      <c r="B389" t="s">
        <v>83</v>
      </c>
      <c r="C389" t="str">
        <f>".240"</f>
        <v>.240</v>
      </c>
      <c r="D389" t="str">
        <f>".341"</f>
        <v>.341</v>
      </c>
      <c r="E389" t="str">
        <f>".409"</f>
        <v>.409</v>
      </c>
      <c r="F389" t="str">
        <f>".360"</f>
        <v>.360</v>
      </c>
      <c r="G389" t="str">
        <f>".324"</f>
        <v>.324</v>
      </c>
      <c r="H389" t="str">
        <f>".3348"</f>
        <v>.3348</v>
      </c>
    </row>
    <row r="390" spans="1:8" ht="14.25">
      <c r="A390">
        <v>32</v>
      </c>
      <c r="B390" t="s">
        <v>48</v>
      </c>
      <c r="C390" t="str">
        <f>".203"</f>
        <v>.203</v>
      </c>
      <c r="D390" t="str">
        <f>".395"</f>
        <v>.395</v>
      </c>
      <c r="E390" t="str">
        <f>".400"</f>
        <v>.400</v>
      </c>
      <c r="F390" t="str">
        <f>".385"</f>
        <v>.385</v>
      </c>
      <c r="G390" t="str">
        <f>".304"</f>
        <v>.304</v>
      </c>
      <c r="H390" t="str">
        <f>".3374"</f>
        <v>.3374</v>
      </c>
    </row>
    <row r="391" spans="1:8" ht="14.25">
      <c r="A391">
        <v>33</v>
      </c>
      <c r="B391" t="s">
        <v>84</v>
      </c>
      <c r="C391" t="str">
        <f>".417"</f>
        <v>.417</v>
      </c>
      <c r="D391" t="str">
        <f>".291"</f>
        <v>.291</v>
      </c>
      <c r="E391" t="str">
        <f>".313"</f>
        <v>.313</v>
      </c>
      <c r="F391" t="str">
        <f>".415"</f>
        <v>.415</v>
      </c>
      <c r="G391" t="str">
        <f>".262"</f>
        <v>.262</v>
      </c>
      <c r="H391" t="str">
        <f>".3396"</f>
        <v>.3396</v>
      </c>
    </row>
    <row r="392" spans="1:8" ht="14.25">
      <c r="A392">
        <v>34</v>
      </c>
      <c r="B392" t="s">
        <v>41</v>
      </c>
      <c r="C392" t="str">
        <f>".346"</f>
        <v>.346</v>
      </c>
      <c r="D392" t="str">
        <f>".316"</f>
        <v>.316</v>
      </c>
      <c r="E392" t="str">
        <f>".256"</f>
        <v>.256</v>
      </c>
      <c r="F392" t="str">
        <f>".438"</f>
        <v>.438</v>
      </c>
      <c r="G392" t="str">
        <f>".362"</f>
        <v>.362</v>
      </c>
      <c r="H392" t="str">
        <f>".3436"</f>
        <v>.3436</v>
      </c>
    </row>
    <row r="393" spans="1:8" ht="14.25">
      <c r="A393">
        <v>35</v>
      </c>
      <c r="B393" t="s">
        <v>20</v>
      </c>
      <c r="C393" t="str">
        <f>".201"</f>
        <v>.201</v>
      </c>
      <c r="D393" t="str">
        <f>".424"</f>
        <v>.424</v>
      </c>
      <c r="E393" t="str">
        <f>".320"</f>
        <v>.320</v>
      </c>
      <c r="F393" t="str">
        <f>".458"</f>
        <v>.458</v>
      </c>
      <c r="G393" t="str">
        <f>".348"</f>
        <v>.348</v>
      </c>
      <c r="H393" t="str">
        <f>".3502"</f>
        <v>.3502</v>
      </c>
    </row>
    <row r="394" spans="1:8" ht="14.25">
      <c r="A394">
        <v>36</v>
      </c>
      <c r="B394" t="s">
        <v>40</v>
      </c>
      <c r="C394" t="str">
        <f>".158"</f>
        <v>.158</v>
      </c>
      <c r="D394" t="str">
        <f>".347"</f>
        <v>.347</v>
      </c>
      <c r="E394" t="str">
        <f>".590"</f>
        <v>.590</v>
      </c>
      <c r="F394" t="str">
        <f>".468"</f>
        <v>.468</v>
      </c>
      <c r="G394" t="str">
        <f>".217"</f>
        <v>.217</v>
      </c>
      <c r="H394" t="str">
        <f>".3560"</f>
        <v>.3560</v>
      </c>
    </row>
    <row r="395" spans="1:8" ht="14.25">
      <c r="A395">
        <v>37</v>
      </c>
      <c r="B395" t="s">
        <v>86</v>
      </c>
      <c r="C395" t="str">
        <f>".255"</f>
        <v>.255</v>
      </c>
      <c r="D395" t="str">
        <f>".415"</f>
        <v>.415</v>
      </c>
      <c r="E395" t="str">
        <f>".310"</f>
        <v>.310</v>
      </c>
      <c r="F395" t="str">
        <f>".319"</f>
        <v>.319</v>
      </c>
      <c r="G395" t="str">
        <f>".486"</f>
        <v>.486</v>
      </c>
      <c r="H395" t="str">
        <f>".3570"</f>
        <v>.3570</v>
      </c>
    </row>
    <row r="396" spans="1:8" ht="14.25">
      <c r="A396">
        <v>38</v>
      </c>
      <c r="B396" t="s">
        <v>34</v>
      </c>
      <c r="C396" t="str">
        <f>".341"</f>
        <v>.341</v>
      </c>
      <c r="D396" t="str">
        <f>".349"</f>
        <v>.349</v>
      </c>
      <c r="E396" t="str">
        <f>".349"</f>
        <v>.349</v>
      </c>
      <c r="F396" t="str">
        <f>".302"</f>
        <v>.302</v>
      </c>
      <c r="G396" t="str">
        <f>".461"</f>
        <v>.461</v>
      </c>
      <c r="H396" t="str">
        <f>".3604"</f>
        <v>.3604</v>
      </c>
    </row>
    <row r="397" spans="1:8" ht="14.25">
      <c r="A397">
        <v>39</v>
      </c>
      <c r="B397" t="s">
        <v>35</v>
      </c>
      <c r="C397" t="str">
        <f>".243"</f>
        <v>.243</v>
      </c>
      <c r="D397" t="str">
        <f>".386"</f>
        <v>.386</v>
      </c>
      <c r="E397" t="str">
        <f>".457"</f>
        <v>.457</v>
      </c>
      <c r="F397" t="str">
        <f>".425"</f>
        <v>.425</v>
      </c>
      <c r="G397" t="str">
        <f>".330"</f>
        <v>.330</v>
      </c>
      <c r="H397" t="str">
        <f>".3682"</f>
        <v>.3682</v>
      </c>
    </row>
    <row r="398" spans="1:8" ht="14.25">
      <c r="A398">
        <v>40</v>
      </c>
      <c r="B398" t="s">
        <v>52</v>
      </c>
      <c r="C398" t="str">
        <f>".452"</f>
        <v>.452</v>
      </c>
      <c r="D398" t="str">
        <f>".427"</f>
        <v>.427</v>
      </c>
      <c r="E398" t="str">
        <f>".327"</f>
        <v>.327</v>
      </c>
      <c r="F398" t="str">
        <f>".352"</f>
        <v>.352</v>
      </c>
      <c r="G398" t="str">
        <f>".325"</f>
        <v>.325</v>
      </c>
      <c r="H398" t="str">
        <f>".3766"</f>
        <v>.3766</v>
      </c>
    </row>
    <row r="399" spans="1:8" ht="14.25">
      <c r="A399">
        <v>41</v>
      </c>
      <c r="B399" t="s">
        <v>65</v>
      </c>
      <c r="C399" t="str">
        <f>".337"</f>
        <v>.337</v>
      </c>
      <c r="D399" t="str">
        <f>".294"</f>
        <v>.294</v>
      </c>
      <c r="E399" t="str">
        <f>".365"</f>
        <v>.365</v>
      </c>
      <c r="F399" t="str">
        <f>".226"</f>
        <v>.226</v>
      </c>
      <c r="G399" t="str">
        <f>".666"</f>
        <v>.666</v>
      </c>
      <c r="H399" t="str">
        <f>".3776"</f>
        <v>.3776</v>
      </c>
    </row>
    <row r="400" spans="1:8" ht="14.25">
      <c r="A400">
        <v>42</v>
      </c>
      <c r="B400" t="s">
        <v>63</v>
      </c>
      <c r="C400" t="str">
        <f>".432"</f>
        <v>.432</v>
      </c>
      <c r="D400" t="str">
        <f>".479"</f>
        <v>.479</v>
      </c>
      <c r="E400" t="str">
        <f>".324"</f>
        <v>.324</v>
      </c>
      <c r="F400" t="str">
        <f>".402"</f>
        <v>.402</v>
      </c>
      <c r="G400" t="str">
        <f>".282"</f>
        <v>.282</v>
      </c>
      <c r="H400" t="str">
        <f>".3838"</f>
        <v>.3838</v>
      </c>
    </row>
    <row r="401" spans="1:8" ht="14.25">
      <c r="A401">
        <v>43</v>
      </c>
      <c r="B401" t="s">
        <v>17</v>
      </c>
      <c r="C401" t="str">
        <f>".212"</f>
        <v>.212</v>
      </c>
      <c r="D401" t="str">
        <f>".243"</f>
        <v>.243</v>
      </c>
      <c r="E401" t="str">
        <f>".327"</f>
        <v>.327</v>
      </c>
      <c r="F401" t="str">
        <f>".648"</f>
        <v>.648</v>
      </c>
      <c r="G401" t="str">
        <f>".497"</f>
        <v>.497</v>
      </c>
      <c r="H401" t="str">
        <f>".3854"</f>
        <v>.3854</v>
      </c>
    </row>
    <row r="402" spans="1:8" ht="14.25">
      <c r="A402">
        <v>44</v>
      </c>
      <c r="B402" t="s">
        <v>39</v>
      </c>
      <c r="C402" t="str">
        <f>".417"</f>
        <v>.417</v>
      </c>
      <c r="D402" t="str">
        <f>".436"</f>
        <v>.436</v>
      </c>
      <c r="E402" t="str">
        <f>".185"</f>
        <v>.185</v>
      </c>
      <c r="F402" t="str">
        <f>".473"</f>
        <v>.473</v>
      </c>
      <c r="G402" t="str">
        <f>".431"</f>
        <v>.431</v>
      </c>
      <c r="H402" t="str">
        <f>".3884"</f>
        <v>.3884</v>
      </c>
    </row>
    <row r="403" spans="1:8" ht="14.25">
      <c r="A403">
        <v>45</v>
      </c>
      <c r="B403" t="s">
        <v>97</v>
      </c>
      <c r="C403" t="str">
        <f>".312"</f>
        <v>.312</v>
      </c>
      <c r="D403" t="str">
        <f>".446"</f>
        <v>.446</v>
      </c>
      <c r="E403" t="str">
        <f>".322"</f>
        <v>.322</v>
      </c>
      <c r="F403" t="str">
        <f>".569"</f>
        <v>.569</v>
      </c>
      <c r="G403" t="str">
        <f>".358"</f>
        <v>.358</v>
      </c>
      <c r="H403" t="str">
        <f>".4014"</f>
        <v>.4014</v>
      </c>
    </row>
    <row r="404" spans="1:8" ht="14.25">
      <c r="A404">
        <v>46</v>
      </c>
      <c r="B404" t="s">
        <v>94</v>
      </c>
      <c r="C404" t="str">
        <f>".416"</f>
        <v>.416</v>
      </c>
      <c r="D404" t="str">
        <f>".535"</f>
        <v>.535</v>
      </c>
      <c r="E404" t="str">
        <f>".301"</f>
        <v>.301</v>
      </c>
      <c r="F404" t="str">
        <f>".460"</f>
        <v>.460</v>
      </c>
      <c r="G404" t="str">
        <f>".306"</f>
        <v>.306</v>
      </c>
      <c r="H404" t="str">
        <f>".4036"</f>
        <v>.4036</v>
      </c>
    </row>
    <row r="405" spans="1:8" ht="14.25">
      <c r="A405">
        <v>47</v>
      </c>
      <c r="B405" t="s">
        <v>80</v>
      </c>
      <c r="C405" t="str">
        <f>".292"</f>
        <v>.292</v>
      </c>
      <c r="D405" t="str">
        <f>".373"</f>
        <v>.373</v>
      </c>
      <c r="E405" t="str">
        <f>".288"</f>
        <v>.288</v>
      </c>
      <c r="F405" t="str">
        <f>".361"</f>
        <v>.361</v>
      </c>
      <c r="G405" t="str">
        <f>".708"</f>
        <v>.708</v>
      </c>
      <c r="H405" t="str">
        <f>".4044"</f>
        <v>.4044</v>
      </c>
    </row>
    <row r="406" spans="1:8" ht="14.25">
      <c r="A406">
        <v>48</v>
      </c>
      <c r="B406" t="s">
        <v>37</v>
      </c>
      <c r="C406" t="str">
        <f>".487"</f>
        <v>.487</v>
      </c>
      <c r="D406" t="str">
        <f>".321"</f>
        <v>.321</v>
      </c>
      <c r="E406" t="str">
        <f>".445"</f>
        <v>.445</v>
      </c>
      <c r="F406" t="str">
        <f>".417"</f>
        <v>.417</v>
      </c>
      <c r="G406" t="str">
        <f>".451"</f>
        <v>.451</v>
      </c>
      <c r="H406" t="str">
        <f>".4242"</f>
        <v>.4242</v>
      </c>
    </row>
    <row r="407" spans="1:8" ht="14.25">
      <c r="A407">
        <v>49</v>
      </c>
      <c r="B407" t="s">
        <v>73</v>
      </c>
      <c r="C407" t="str">
        <f>".234"</f>
        <v>.234</v>
      </c>
      <c r="D407" t="str">
        <f>".576"</f>
        <v>.576</v>
      </c>
      <c r="E407" t="str">
        <f>".380"</f>
        <v>.380</v>
      </c>
      <c r="F407" t="str">
        <f>".396"</f>
        <v>.396</v>
      </c>
      <c r="G407" t="str">
        <f>".549"</f>
        <v>.549</v>
      </c>
      <c r="H407" t="str">
        <f>".4270"</f>
        <v>.4270</v>
      </c>
    </row>
    <row r="408" spans="1:8" ht="14.25">
      <c r="A408">
        <v>50</v>
      </c>
      <c r="B408" t="s">
        <v>28</v>
      </c>
      <c r="C408" t="str">
        <f>".402"</f>
        <v>.402</v>
      </c>
      <c r="D408" t="str">
        <f>".482"</f>
        <v>.482</v>
      </c>
      <c r="E408" t="str">
        <f>".310"</f>
        <v>.310</v>
      </c>
      <c r="F408" t="str">
        <f>".414"</f>
        <v>.414</v>
      </c>
      <c r="G408" t="str">
        <f>".533"</f>
        <v>.533</v>
      </c>
      <c r="H408" t="str">
        <f>".4282"</f>
        <v>.4282</v>
      </c>
    </row>
    <row r="409" spans="1:8" ht="14.25">
      <c r="A409">
        <v>51</v>
      </c>
      <c r="B409" t="s">
        <v>89</v>
      </c>
      <c r="C409" t="str">
        <f>".414"</f>
        <v>.414</v>
      </c>
      <c r="D409" t="str">
        <f>".517"</f>
        <v>.517</v>
      </c>
      <c r="E409" t="str">
        <f>".391"</f>
        <v>.391</v>
      </c>
      <c r="F409" t="str">
        <f>".442"</f>
        <v>.442</v>
      </c>
      <c r="G409" t="str">
        <f>".385"</f>
        <v>.385</v>
      </c>
      <c r="H409" t="str">
        <f>".4298"</f>
        <v>.4298</v>
      </c>
    </row>
    <row r="410" spans="1:8" ht="14.25">
      <c r="A410">
        <v>52</v>
      </c>
      <c r="B410" t="s">
        <v>90</v>
      </c>
      <c r="C410" t="str">
        <f>".384"</f>
        <v>.384</v>
      </c>
      <c r="D410" t="str">
        <f>".818"</f>
        <v>.818</v>
      </c>
      <c r="E410" t="str">
        <f>".454"</f>
        <v>.454</v>
      </c>
      <c r="F410" t="str">
        <f>".344"</f>
        <v>.344</v>
      </c>
      <c r="G410" t="str">
        <f>".420"</f>
        <v>.420</v>
      </c>
      <c r="H410" t="str">
        <f>".4840"</f>
        <v>.4840</v>
      </c>
    </row>
    <row r="411" spans="1:8" ht="14.25">
      <c r="A411">
        <v>53</v>
      </c>
      <c r="B411" t="s">
        <v>74</v>
      </c>
      <c r="C411" t="str">
        <f>".338"</f>
        <v>.338</v>
      </c>
      <c r="D411" t="str">
        <f>".352"</f>
        <v>.352</v>
      </c>
      <c r="E411" t="str">
        <f>".271"</f>
        <v>.271</v>
      </c>
      <c r="F411" t="str">
        <f>".478"</f>
        <v>.478</v>
      </c>
      <c r="G411" t="str">
        <f>"1.289"</f>
        <v>1.289</v>
      </c>
      <c r="H411" t="str">
        <f>".5456"</f>
        <v>.5456</v>
      </c>
    </row>
    <row r="412" spans="1:8" ht="14.25">
      <c r="A412">
        <v>54</v>
      </c>
      <c r="B412" t="s">
        <v>92</v>
      </c>
      <c r="C412" t="str">
        <f>".457"</f>
        <v>.457</v>
      </c>
      <c r="D412" t="str">
        <f>".370"</f>
        <v>.370</v>
      </c>
      <c r="E412" t="str">
        <f>".614"</f>
        <v>.614</v>
      </c>
      <c r="F412" t="str">
        <f>".538"</f>
        <v>.538</v>
      </c>
      <c r="G412" t="str">
        <f>".790"</f>
        <v>.790</v>
      </c>
      <c r="H412" t="str">
        <f>".5538"</f>
        <v>.5538</v>
      </c>
    </row>
    <row r="413" spans="1:8" ht="14.25">
      <c r="A413">
        <v>55</v>
      </c>
      <c r="B413" t="s">
        <v>88</v>
      </c>
      <c r="C413" t="str">
        <f>".536"</f>
        <v>.536</v>
      </c>
      <c r="D413" t="str">
        <f>".682"</f>
        <v>.682</v>
      </c>
      <c r="E413" t="str">
        <f>".472"</f>
        <v>.472</v>
      </c>
      <c r="F413" t="str">
        <f>".584"</f>
        <v>.584</v>
      </c>
      <c r="G413" t="str">
        <f>".732"</f>
        <v>.732</v>
      </c>
      <c r="H413" t="str">
        <f>".6012"</f>
        <v>.6012</v>
      </c>
    </row>
    <row r="414" spans="1:8" ht="14.25">
      <c r="A414">
        <v>56</v>
      </c>
      <c r="B414" t="s">
        <v>78</v>
      </c>
      <c r="C414" t="str">
        <f>".406"</f>
        <v>.406</v>
      </c>
      <c r="D414" t="str">
        <f>".758"</f>
        <v>.758</v>
      </c>
      <c r="E414" t="str">
        <f>".553"</f>
        <v>.553</v>
      </c>
      <c r="F414" t="str">
        <f>".603"</f>
        <v>.603</v>
      </c>
      <c r="G414" t="str">
        <f>".908"</f>
        <v>.908</v>
      </c>
      <c r="H414" t="str">
        <f>".6456"</f>
        <v>.6456</v>
      </c>
    </row>
    <row r="415" spans="1:8" ht="14.25">
      <c r="A415">
        <v>57</v>
      </c>
      <c r="B415" t="s">
        <v>49</v>
      </c>
      <c r="C415" t="str">
        <f>".445"</f>
        <v>.445</v>
      </c>
      <c r="D415" t="str">
        <f>".465"</f>
        <v>.465</v>
      </c>
      <c r="E415" t="str">
        <f>".458"</f>
        <v>.458</v>
      </c>
      <c r="F415" t="str">
        <f>"1.097"</f>
        <v>1.097</v>
      </c>
      <c r="G415" t="str">
        <f>".941"</f>
        <v>.941</v>
      </c>
      <c r="H415" t="str">
        <f>".6812"</f>
        <v>.6812</v>
      </c>
    </row>
    <row r="416" spans="1:8" ht="14.25">
      <c r="A416">
        <v>58</v>
      </c>
      <c r="B416" t="s">
        <v>76</v>
      </c>
      <c r="C416" t="str">
        <f>"2.383"</f>
        <v>2.383</v>
      </c>
      <c r="D416" t="str">
        <f>".537"</f>
        <v>.537</v>
      </c>
      <c r="E416" t="str">
        <f>".372"</f>
        <v>.372</v>
      </c>
      <c r="F416" t="str">
        <f>".379"</f>
        <v>.379</v>
      </c>
      <c r="G416" t="str">
        <f>".514"</f>
        <v>.514</v>
      </c>
      <c r="H416" t="str">
        <f>".8370"</f>
        <v>.8370</v>
      </c>
    </row>
    <row r="417" spans="1:9" ht="14.25">
      <c r="A417">
        <v>59</v>
      </c>
      <c r="B417" t="s">
        <v>54</v>
      </c>
      <c r="C417" t="str">
        <f aca="true" t="shared" si="6" ref="C417:G426">"10.000"</f>
        <v>10.000</v>
      </c>
      <c r="D417" t="str">
        <f t="shared" si="6"/>
        <v>10.000</v>
      </c>
      <c r="E417" t="str">
        <f t="shared" si="6"/>
        <v>10.000</v>
      </c>
      <c r="F417" t="str">
        <f t="shared" si="6"/>
        <v>10.000</v>
      </c>
      <c r="G417" t="str">
        <f t="shared" si="6"/>
        <v>10.000</v>
      </c>
      <c r="H417" t="str">
        <f aca="true" t="shared" si="7" ref="H417:H442">"10.0000"</f>
        <v>10.0000</v>
      </c>
      <c r="I417" t="s">
        <v>75</v>
      </c>
    </row>
    <row r="418" spans="1:9" ht="14.25">
      <c r="A418">
        <v>60</v>
      </c>
      <c r="B418" t="s">
        <v>95</v>
      </c>
      <c r="C418" t="str">
        <f t="shared" si="6"/>
        <v>10.000</v>
      </c>
      <c r="D418" t="str">
        <f t="shared" si="6"/>
        <v>10.000</v>
      </c>
      <c r="E418" t="str">
        <f t="shared" si="6"/>
        <v>10.000</v>
      </c>
      <c r="F418" t="str">
        <f t="shared" si="6"/>
        <v>10.000</v>
      </c>
      <c r="G418" t="str">
        <f t="shared" si="6"/>
        <v>10.000</v>
      </c>
      <c r="H418" t="str">
        <f t="shared" si="7"/>
        <v>10.0000</v>
      </c>
      <c r="I418" t="s">
        <v>107</v>
      </c>
    </row>
    <row r="419" spans="1:9" ht="14.25">
      <c r="A419">
        <v>61</v>
      </c>
      <c r="B419" t="s">
        <v>71</v>
      </c>
      <c r="C419" t="str">
        <f t="shared" si="6"/>
        <v>10.000</v>
      </c>
      <c r="D419" t="str">
        <f t="shared" si="6"/>
        <v>10.000</v>
      </c>
      <c r="E419" t="str">
        <f t="shared" si="6"/>
        <v>10.000</v>
      </c>
      <c r="F419" t="str">
        <f t="shared" si="6"/>
        <v>10.000</v>
      </c>
      <c r="G419" t="str">
        <f t="shared" si="6"/>
        <v>10.000</v>
      </c>
      <c r="H419" t="str">
        <f t="shared" si="7"/>
        <v>10.0000</v>
      </c>
      <c r="I419" t="s">
        <v>108</v>
      </c>
    </row>
    <row r="420" spans="1:9" ht="14.25">
      <c r="A420">
        <v>62</v>
      </c>
      <c r="B420" t="s">
        <v>36</v>
      </c>
      <c r="C420" t="str">
        <f t="shared" si="6"/>
        <v>10.000</v>
      </c>
      <c r="D420" t="str">
        <f t="shared" si="6"/>
        <v>10.000</v>
      </c>
      <c r="E420" t="str">
        <f t="shared" si="6"/>
        <v>10.000</v>
      </c>
      <c r="F420" t="str">
        <f t="shared" si="6"/>
        <v>10.000</v>
      </c>
      <c r="G420" t="str">
        <f t="shared" si="6"/>
        <v>10.000</v>
      </c>
      <c r="H420" t="str">
        <f t="shared" si="7"/>
        <v>10.0000</v>
      </c>
      <c r="I420" t="s">
        <v>109</v>
      </c>
    </row>
    <row r="421" spans="1:9" ht="14.25">
      <c r="A421">
        <v>63</v>
      </c>
      <c r="B421" t="s">
        <v>57</v>
      </c>
      <c r="C421" t="str">
        <f t="shared" si="6"/>
        <v>10.000</v>
      </c>
      <c r="D421" t="str">
        <f t="shared" si="6"/>
        <v>10.000</v>
      </c>
      <c r="E421" t="str">
        <f t="shared" si="6"/>
        <v>10.000</v>
      </c>
      <c r="F421" t="str">
        <f t="shared" si="6"/>
        <v>10.000</v>
      </c>
      <c r="G421" t="str">
        <f t="shared" si="6"/>
        <v>10.000</v>
      </c>
      <c r="H421" t="str">
        <f t="shared" si="7"/>
        <v>10.0000</v>
      </c>
      <c r="I421" t="s">
        <v>110</v>
      </c>
    </row>
    <row r="422" spans="1:9" ht="14.25">
      <c r="A422">
        <v>64</v>
      </c>
      <c r="B422" t="s">
        <v>99</v>
      </c>
      <c r="C422" t="str">
        <f t="shared" si="6"/>
        <v>10.000</v>
      </c>
      <c r="D422" t="str">
        <f t="shared" si="6"/>
        <v>10.000</v>
      </c>
      <c r="E422" t="str">
        <f t="shared" si="6"/>
        <v>10.000</v>
      </c>
      <c r="F422" t="str">
        <f t="shared" si="6"/>
        <v>10.000</v>
      </c>
      <c r="G422" t="str">
        <f t="shared" si="6"/>
        <v>10.000</v>
      </c>
      <c r="H422" t="str">
        <f t="shared" si="7"/>
        <v>10.0000</v>
      </c>
      <c r="I422" t="s">
        <v>111</v>
      </c>
    </row>
    <row r="423" spans="1:9" ht="14.25">
      <c r="A423">
        <v>65</v>
      </c>
      <c r="B423" t="s">
        <v>70</v>
      </c>
      <c r="C423" t="str">
        <f t="shared" si="6"/>
        <v>10.000</v>
      </c>
      <c r="D423" t="str">
        <f t="shared" si="6"/>
        <v>10.000</v>
      </c>
      <c r="E423" t="str">
        <f t="shared" si="6"/>
        <v>10.000</v>
      </c>
      <c r="F423" t="str">
        <f t="shared" si="6"/>
        <v>10.000</v>
      </c>
      <c r="G423" t="str">
        <f t="shared" si="6"/>
        <v>10.000</v>
      </c>
      <c r="H423" t="str">
        <f t="shared" si="7"/>
        <v>10.0000</v>
      </c>
      <c r="I423" t="s">
        <v>112</v>
      </c>
    </row>
    <row r="424" spans="1:9" ht="14.25">
      <c r="A424">
        <v>66</v>
      </c>
      <c r="B424" t="s">
        <v>21</v>
      </c>
      <c r="C424" t="str">
        <f t="shared" si="6"/>
        <v>10.000</v>
      </c>
      <c r="D424" t="str">
        <f t="shared" si="6"/>
        <v>10.000</v>
      </c>
      <c r="E424" t="str">
        <f t="shared" si="6"/>
        <v>10.000</v>
      </c>
      <c r="F424" t="str">
        <f t="shared" si="6"/>
        <v>10.000</v>
      </c>
      <c r="G424" t="str">
        <f t="shared" si="6"/>
        <v>10.000</v>
      </c>
      <c r="H424" t="str">
        <f t="shared" si="7"/>
        <v>10.0000</v>
      </c>
      <c r="I424" t="s">
        <v>113</v>
      </c>
    </row>
    <row r="425" spans="1:9" ht="14.25">
      <c r="A425">
        <v>67</v>
      </c>
      <c r="B425" t="s">
        <v>56</v>
      </c>
      <c r="C425" t="str">
        <f t="shared" si="6"/>
        <v>10.000</v>
      </c>
      <c r="D425" t="str">
        <f t="shared" si="6"/>
        <v>10.000</v>
      </c>
      <c r="E425" t="str">
        <f t="shared" si="6"/>
        <v>10.000</v>
      </c>
      <c r="F425" t="str">
        <f t="shared" si="6"/>
        <v>10.000</v>
      </c>
      <c r="G425" t="str">
        <f t="shared" si="6"/>
        <v>10.000</v>
      </c>
      <c r="H425" t="str">
        <f t="shared" si="7"/>
        <v>10.0000</v>
      </c>
      <c r="I425" t="s">
        <v>114</v>
      </c>
    </row>
    <row r="426" spans="1:9" ht="14.25">
      <c r="A426">
        <v>68</v>
      </c>
      <c r="B426" t="s">
        <v>33</v>
      </c>
      <c r="C426" t="str">
        <f t="shared" si="6"/>
        <v>10.000</v>
      </c>
      <c r="D426" t="str">
        <f t="shared" si="6"/>
        <v>10.000</v>
      </c>
      <c r="E426" t="str">
        <f t="shared" si="6"/>
        <v>10.000</v>
      </c>
      <c r="F426" t="str">
        <f t="shared" si="6"/>
        <v>10.000</v>
      </c>
      <c r="G426" t="str">
        <f t="shared" si="6"/>
        <v>10.000</v>
      </c>
      <c r="H426" t="str">
        <f t="shared" si="7"/>
        <v>10.0000</v>
      </c>
      <c r="I426" t="s">
        <v>115</v>
      </c>
    </row>
    <row r="427" spans="1:9" ht="14.25">
      <c r="A427">
        <v>69</v>
      </c>
      <c r="B427" t="s">
        <v>62</v>
      </c>
      <c r="C427" t="str">
        <f aca="true" t="shared" si="8" ref="C427:G436">"10.000"</f>
        <v>10.000</v>
      </c>
      <c r="D427" t="str">
        <f t="shared" si="8"/>
        <v>10.000</v>
      </c>
      <c r="E427" t="str">
        <f t="shared" si="8"/>
        <v>10.000</v>
      </c>
      <c r="F427" t="str">
        <f t="shared" si="8"/>
        <v>10.000</v>
      </c>
      <c r="G427" t="str">
        <f t="shared" si="8"/>
        <v>10.000</v>
      </c>
      <c r="H427" t="str">
        <f t="shared" si="7"/>
        <v>10.0000</v>
      </c>
      <c r="I427" t="s">
        <v>116</v>
      </c>
    </row>
    <row r="428" spans="1:9" ht="14.25">
      <c r="A428">
        <v>70</v>
      </c>
      <c r="B428" t="s">
        <v>82</v>
      </c>
      <c r="C428" t="str">
        <f t="shared" si="8"/>
        <v>10.000</v>
      </c>
      <c r="D428" t="str">
        <f t="shared" si="8"/>
        <v>10.000</v>
      </c>
      <c r="E428" t="str">
        <f t="shared" si="8"/>
        <v>10.000</v>
      </c>
      <c r="F428" t="str">
        <f t="shared" si="8"/>
        <v>10.000</v>
      </c>
      <c r="G428" t="str">
        <f t="shared" si="8"/>
        <v>10.000</v>
      </c>
      <c r="H428" t="str">
        <f t="shared" si="7"/>
        <v>10.0000</v>
      </c>
      <c r="I428" t="s">
        <v>77</v>
      </c>
    </row>
    <row r="429" spans="1:9" ht="14.25">
      <c r="A429">
        <v>71</v>
      </c>
      <c r="B429" t="s">
        <v>46</v>
      </c>
      <c r="C429" t="str">
        <f t="shared" si="8"/>
        <v>10.000</v>
      </c>
      <c r="D429" t="str">
        <f t="shared" si="8"/>
        <v>10.000</v>
      </c>
      <c r="E429" t="str">
        <f t="shared" si="8"/>
        <v>10.000</v>
      </c>
      <c r="F429" t="str">
        <f t="shared" si="8"/>
        <v>10.000</v>
      </c>
      <c r="G429" t="str">
        <f t="shared" si="8"/>
        <v>10.000</v>
      </c>
      <c r="H429" t="str">
        <f t="shared" si="7"/>
        <v>10.0000</v>
      </c>
      <c r="I429" t="s">
        <v>117</v>
      </c>
    </row>
    <row r="430" spans="1:9" ht="14.25">
      <c r="A430">
        <v>72</v>
      </c>
      <c r="B430" t="s">
        <v>81</v>
      </c>
      <c r="C430" t="str">
        <f t="shared" si="8"/>
        <v>10.000</v>
      </c>
      <c r="D430" t="str">
        <f t="shared" si="8"/>
        <v>10.000</v>
      </c>
      <c r="E430" t="str">
        <f t="shared" si="8"/>
        <v>10.000</v>
      </c>
      <c r="F430" t="str">
        <f t="shared" si="8"/>
        <v>10.000</v>
      </c>
      <c r="G430" t="str">
        <f t="shared" si="8"/>
        <v>10.000</v>
      </c>
      <c r="H430" t="str">
        <f t="shared" si="7"/>
        <v>10.0000</v>
      </c>
      <c r="I430" t="s">
        <v>118</v>
      </c>
    </row>
    <row r="431" spans="1:9" ht="14.25">
      <c r="A431">
        <v>73</v>
      </c>
      <c r="B431" t="s">
        <v>93</v>
      </c>
      <c r="C431" t="str">
        <f t="shared" si="8"/>
        <v>10.000</v>
      </c>
      <c r="D431" t="str">
        <f t="shared" si="8"/>
        <v>10.000</v>
      </c>
      <c r="E431" t="str">
        <f t="shared" si="8"/>
        <v>10.000</v>
      </c>
      <c r="F431" t="str">
        <f t="shared" si="8"/>
        <v>10.000</v>
      </c>
      <c r="G431" t="str">
        <f t="shared" si="8"/>
        <v>10.000</v>
      </c>
      <c r="H431" t="str">
        <f t="shared" si="7"/>
        <v>10.0000</v>
      </c>
      <c r="I431" t="s">
        <v>119</v>
      </c>
    </row>
    <row r="432" spans="1:9" ht="14.25">
      <c r="A432">
        <v>74</v>
      </c>
      <c r="B432" t="s">
        <v>38</v>
      </c>
      <c r="C432" t="str">
        <f t="shared" si="8"/>
        <v>10.000</v>
      </c>
      <c r="D432" t="str">
        <f t="shared" si="8"/>
        <v>10.000</v>
      </c>
      <c r="E432" t="str">
        <f t="shared" si="8"/>
        <v>10.000</v>
      </c>
      <c r="F432" t="str">
        <f t="shared" si="8"/>
        <v>10.000</v>
      </c>
      <c r="G432" t="str">
        <f t="shared" si="8"/>
        <v>10.000</v>
      </c>
      <c r="H432" t="str">
        <f t="shared" si="7"/>
        <v>10.0000</v>
      </c>
      <c r="I432" t="s">
        <v>120</v>
      </c>
    </row>
    <row r="433" spans="1:9" ht="14.25">
      <c r="A433">
        <v>75</v>
      </c>
      <c r="B433" t="s">
        <v>59</v>
      </c>
      <c r="C433" t="str">
        <f t="shared" si="8"/>
        <v>10.000</v>
      </c>
      <c r="D433" t="str">
        <f t="shared" si="8"/>
        <v>10.000</v>
      </c>
      <c r="E433" t="str">
        <f t="shared" si="8"/>
        <v>10.000</v>
      </c>
      <c r="F433" t="str">
        <f t="shared" si="8"/>
        <v>10.000</v>
      </c>
      <c r="G433" t="str">
        <f t="shared" si="8"/>
        <v>10.000</v>
      </c>
      <c r="H433" t="str">
        <f t="shared" si="7"/>
        <v>10.0000</v>
      </c>
      <c r="I433" t="s">
        <v>121</v>
      </c>
    </row>
    <row r="434" spans="1:9" ht="14.25">
      <c r="A434">
        <v>76</v>
      </c>
      <c r="B434" t="s">
        <v>91</v>
      </c>
      <c r="C434" t="str">
        <f t="shared" si="8"/>
        <v>10.000</v>
      </c>
      <c r="D434" t="str">
        <f t="shared" si="8"/>
        <v>10.000</v>
      </c>
      <c r="E434" t="str">
        <f t="shared" si="8"/>
        <v>10.000</v>
      </c>
      <c r="F434" t="str">
        <f t="shared" si="8"/>
        <v>10.000</v>
      </c>
      <c r="G434" t="str">
        <f t="shared" si="8"/>
        <v>10.000</v>
      </c>
      <c r="H434" t="str">
        <f t="shared" si="7"/>
        <v>10.0000</v>
      </c>
      <c r="I434" t="s">
        <v>122</v>
      </c>
    </row>
    <row r="435" spans="1:9" ht="14.25">
      <c r="A435">
        <v>77</v>
      </c>
      <c r="B435" t="s">
        <v>72</v>
      </c>
      <c r="C435" t="str">
        <f t="shared" si="8"/>
        <v>10.000</v>
      </c>
      <c r="D435" t="str">
        <f t="shared" si="8"/>
        <v>10.000</v>
      </c>
      <c r="E435" t="str">
        <f t="shared" si="8"/>
        <v>10.000</v>
      </c>
      <c r="F435" t="str">
        <f t="shared" si="8"/>
        <v>10.000</v>
      </c>
      <c r="G435" t="str">
        <f t="shared" si="8"/>
        <v>10.000</v>
      </c>
      <c r="H435" t="str">
        <f t="shared" si="7"/>
        <v>10.0000</v>
      </c>
      <c r="I435" t="s">
        <v>123</v>
      </c>
    </row>
    <row r="436" spans="1:9" ht="14.25">
      <c r="A436">
        <v>78</v>
      </c>
      <c r="B436" t="s">
        <v>26</v>
      </c>
      <c r="C436" t="str">
        <f t="shared" si="8"/>
        <v>10.000</v>
      </c>
      <c r="D436" t="str">
        <f t="shared" si="8"/>
        <v>10.000</v>
      </c>
      <c r="E436" t="str">
        <f t="shared" si="8"/>
        <v>10.000</v>
      </c>
      <c r="F436" t="str">
        <f t="shared" si="8"/>
        <v>10.000</v>
      </c>
      <c r="G436" t="str">
        <f t="shared" si="8"/>
        <v>10.000</v>
      </c>
      <c r="H436" t="str">
        <f t="shared" si="7"/>
        <v>10.0000</v>
      </c>
      <c r="I436" t="s">
        <v>98</v>
      </c>
    </row>
    <row r="437" spans="1:9" ht="14.25">
      <c r="A437">
        <v>79</v>
      </c>
      <c r="B437" t="s">
        <v>68</v>
      </c>
      <c r="C437" t="str">
        <f aca="true" t="shared" si="9" ref="C437:G442">"10.000"</f>
        <v>10.000</v>
      </c>
      <c r="D437" t="str">
        <f t="shared" si="9"/>
        <v>10.000</v>
      </c>
      <c r="E437" t="str">
        <f t="shared" si="9"/>
        <v>10.000</v>
      </c>
      <c r="F437" t="str">
        <f t="shared" si="9"/>
        <v>10.000</v>
      </c>
      <c r="G437" t="str">
        <f t="shared" si="9"/>
        <v>10.000</v>
      </c>
      <c r="H437" t="str">
        <f t="shared" si="7"/>
        <v>10.0000</v>
      </c>
      <c r="I437" t="s">
        <v>100</v>
      </c>
    </row>
    <row r="438" spans="1:9" ht="14.25">
      <c r="A438">
        <v>80</v>
      </c>
      <c r="B438" t="s">
        <v>42</v>
      </c>
      <c r="C438" t="str">
        <f t="shared" si="9"/>
        <v>10.000</v>
      </c>
      <c r="D438" t="str">
        <f t="shared" si="9"/>
        <v>10.000</v>
      </c>
      <c r="E438" t="str">
        <f t="shared" si="9"/>
        <v>10.000</v>
      </c>
      <c r="F438" t="str">
        <f t="shared" si="9"/>
        <v>10.000</v>
      </c>
      <c r="G438" t="str">
        <f t="shared" si="9"/>
        <v>10.000</v>
      </c>
      <c r="H438" t="str">
        <f t="shared" si="7"/>
        <v>10.0000</v>
      </c>
      <c r="I438" t="s">
        <v>128</v>
      </c>
    </row>
    <row r="439" spans="1:9" ht="14.25">
      <c r="A439">
        <v>81</v>
      </c>
      <c r="B439" t="s">
        <v>64</v>
      </c>
      <c r="C439" t="str">
        <f t="shared" si="9"/>
        <v>10.000</v>
      </c>
      <c r="D439" t="str">
        <f t="shared" si="9"/>
        <v>10.000</v>
      </c>
      <c r="E439" t="str">
        <f t="shared" si="9"/>
        <v>10.000</v>
      </c>
      <c r="F439" t="str">
        <f t="shared" si="9"/>
        <v>10.000</v>
      </c>
      <c r="G439" t="str">
        <f t="shared" si="9"/>
        <v>10.000</v>
      </c>
      <c r="H439" t="str">
        <f t="shared" si="7"/>
        <v>10.0000</v>
      </c>
      <c r="I439" t="s">
        <v>129</v>
      </c>
    </row>
    <row r="440" spans="1:9" ht="14.25">
      <c r="A440">
        <v>82</v>
      </c>
      <c r="B440" t="s">
        <v>85</v>
      </c>
      <c r="C440" t="str">
        <f t="shared" si="9"/>
        <v>10.000</v>
      </c>
      <c r="D440" t="str">
        <f t="shared" si="9"/>
        <v>10.000</v>
      </c>
      <c r="E440" t="str">
        <f t="shared" si="9"/>
        <v>10.000</v>
      </c>
      <c r="F440" t="str">
        <f t="shared" si="9"/>
        <v>10.000</v>
      </c>
      <c r="G440" t="str">
        <f t="shared" si="9"/>
        <v>10.000</v>
      </c>
      <c r="H440" t="str">
        <f t="shared" si="7"/>
        <v>10.0000</v>
      </c>
      <c r="I440" t="s">
        <v>130</v>
      </c>
    </row>
    <row r="441" spans="1:9" ht="14.25">
      <c r="A441">
        <v>83</v>
      </c>
      <c r="B441" t="s">
        <v>43</v>
      </c>
      <c r="C441" t="str">
        <f t="shared" si="9"/>
        <v>10.000</v>
      </c>
      <c r="D441" t="str">
        <f t="shared" si="9"/>
        <v>10.000</v>
      </c>
      <c r="E441" t="str">
        <f t="shared" si="9"/>
        <v>10.000</v>
      </c>
      <c r="F441" t="str">
        <f t="shared" si="9"/>
        <v>10.000</v>
      </c>
      <c r="G441" t="str">
        <f t="shared" si="9"/>
        <v>10.000</v>
      </c>
      <c r="H441" t="str">
        <f t="shared" si="7"/>
        <v>10.0000</v>
      </c>
      <c r="I441" t="s">
        <v>131</v>
      </c>
    </row>
    <row r="442" spans="1:9" ht="14.25">
      <c r="A442">
        <v>84</v>
      </c>
      <c r="B442" t="s">
        <v>87</v>
      </c>
      <c r="C442" t="str">
        <f t="shared" si="9"/>
        <v>10.000</v>
      </c>
      <c r="D442" t="str">
        <f t="shared" si="9"/>
        <v>10.000</v>
      </c>
      <c r="E442" t="str">
        <f t="shared" si="9"/>
        <v>10.000</v>
      </c>
      <c r="F442" t="str">
        <f t="shared" si="9"/>
        <v>10.000</v>
      </c>
      <c r="G442" t="str">
        <f t="shared" si="9"/>
        <v>10.000</v>
      </c>
      <c r="H442" t="str">
        <f t="shared" si="7"/>
        <v>10.0000</v>
      </c>
      <c r="I442" t="s">
        <v>132</v>
      </c>
    </row>
    <row r="443" ht="14.25">
      <c r="A443" t="s">
        <v>135</v>
      </c>
    </row>
    <row r="445" ht="14.25">
      <c r="A445" t="s">
        <v>136</v>
      </c>
    </row>
    <row r="446" spans="1:9" ht="14.25">
      <c r="A446" t="s">
        <v>4</v>
      </c>
      <c r="B446" t="s">
        <v>5</v>
      </c>
      <c r="C446" t="s">
        <v>6</v>
      </c>
      <c r="D446" t="s">
        <v>7</v>
      </c>
      <c r="E446" t="s">
        <v>8</v>
      </c>
      <c r="F446" t="s">
        <v>9</v>
      </c>
      <c r="G446" t="s">
        <v>10</v>
      </c>
      <c r="H446" t="s">
        <v>11</v>
      </c>
      <c r="I446" t="s">
        <v>12</v>
      </c>
    </row>
    <row r="447" spans="1:8" ht="14.25">
      <c r="A447">
        <v>1</v>
      </c>
      <c r="B447" t="s">
        <v>19</v>
      </c>
      <c r="C447" t="str">
        <f>".383"</f>
        <v>.383</v>
      </c>
      <c r="D447" t="str">
        <f>".282"</f>
        <v>.282</v>
      </c>
      <c r="E447" t="str">
        <f>".336"</f>
        <v>.336</v>
      </c>
      <c r="F447" t="str">
        <f>".351"</f>
        <v>.351</v>
      </c>
      <c r="G447" t="str">
        <f>".225"</f>
        <v>.225</v>
      </c>
      <c r="H447" t="str">
        <f>".1577"</f>
        <v>.1577</v>
      </c>
    </row>
    <row r="448" spans="1:8" ht="14.25">
      <c r="A448">
        <v>2</v>
      </c>
      <c r="B448" t="s">
        <v>31</v>
      </c>
      <c r="C448" t="str">
        <f>".383"</f>
        <v>.383</v>
      </c>
      <c r="D448" t="str">
        <f>".176"</f>
        <v>.176</v>
      </c>
      <c r="E448" t="str">
        <f>".465"</f>
        <v>.465</v>
      </c>
      <c r="F448" t="str">
        <f>".344"</f>
        <v>.344</v>
      </c>
      <c r="G448" t="str">
        <f>".284"</f>
        <v>.284</v>
      </c>
      <c r="H448" t="str">
        <f>".1652"</f>
        <v>.1652</v>
      </c>
    </row>
    <row r="449" spans="1:8" ht="14.25">
      <c r="A449">
        <v>3</v>
      </c>
      <c r="B449" t="s">
        <v>58</v>
      </c>
      <c r="C449" t="str">
        <f>".398"</f>
        <v>.398</v>
      </c>
      <c r="D449" t="str">
        <f>".251"</f>
        <v>.251</v>
      </c>
      <c r="E449" t="str">
        <f>".389"</f>
        <v>.389</v>
      </c>
      <c r="F449" t="str">
        <f>".354"</f>
        <v>.354</v>
      </c>
      <c r="G449" t="str">
        <f>".273"</f>
        <v>.273</v>
      </c>
      <c r="H449" t="str">
        <f>".1665"</f>
        <v>.1665</v>
      </c>
    </row>
    <row r="450" spans="1:8" ht="14.25">
      <c r="A450">
        <v>4</v>
      </c>
      <c r="B450" t="s">
        <v>32</v>
      </c>
      <c r="C450" t="str">
        <f>".277"</f>
        <v>.277</v>
      </c>
      <c r="D450" t="str">
        <f>".577"</f>
        <v>.577</v>
      </c>
      <c r="E450" t="str">
        <f>".366"</f>
        <v>.366</v>
      </c>
      <c r="F450" t="str">
        <f>".171"</f>
        <v>.171</v>
      </c>
      <c r="G450" t="str">
        <f>".298"</f>
        <v>.298</v>
      </c>
      <c r="H450" t="str">
        <f>".1689"</f>
        <v>.1689</v>
      </c>
    </row>
    <row r="451" spans="1:8" ht="14.25">
      <c r="A451">
        <v>5</v>
      </c>
      <c r="B451" t="s">
        <v>41</v>
      </c>
      <c r="C451" t="str">
        <f>".313"</f>
        <v>.313</v>
      </c>
      <c r="D451" t="str">
        <f>".296"</f>
        <v>.296</v>
      </c>
      <c r="E451" t="str">
        <f>".538"</f>
        <v>.538</v>
      </c>
      <c r="F451" t="str">
        <f>".317"</f>
        <v>.317</v>
      </c>
      <c r="G451" t="str">
        <f>".231"</f>
        <v>.231</v>
      </c>
      <c r="H451" t="str">
        <f>".1695"</f>
        <v>.1695</v>
      </c>
    </row>
    <row r="452" spans="1:8" ht="14.25">
      <c r="A452">
        <v>6</v>
      </c>
      <c r="B452" t="s">
        <v>67</v>
      </c>
      <c r="C452" t="str">
        <f>".496"</f>
        <v>.496</v>
      </c>
      <c r="D452" t="str">
        <f>".198"</f>
        <v>.198</v>
      </c>
      <c r="E452" t="str">
        <f>".304"</f>
        <v>.304</v>
      </c>
      <c r="F452" t="str">
        <f>".434"</f>
        <v>.434</v>
      </c>
      <c r="G452" t="str">
        <f>".269"</f>
        <v>.269</v>
      </c>
      <c r="H452" t="str">
        <f>".1701"</f>
        <v>.1701</v>
      </c>
    </row>
    <row r="453" spans="1:8" ht="14.25">
      <c r="A453">
        <v>7</v>
      </c>
      <c r="B453" t="s">
        <v>45</v>
      </c>
      <c r="C453" t="str">
        <f>".347"</f>
        <v>.347</v>
      </c>
      <c r="D453" t="str">
        <f>".325"</f>
        <v>.325</v>
      </c>
      <c r="E453" t="str">
        <f>".529"</f>
        <v>.529</v>
      </c>
      <c r="F453" t="str">
        <f>".246"</f>
        <v>.246</v>
      </c>
      <c r="G453" t="str">
        <f>".262"</f>
        <v>.262</v>
      </c>
      <c r="H453" t="str">
        <f>".1709"</f>
        <v>.1709</v>
      </c>
    </row>
    <row r="454" spans="1:8" ht="14.25">
      <c r="A454">
        <v>8</v>
      </c>
      <c r="B454" t="s">
        <v>40</v>
      </c>
      <c r="C454" t="str">
        <f>".361"</f>
        <v>.361</v>
      </c>
      <c r="D454" t="str">
        <f>".315"</f>
        <v>.315</v>
      </c>
      <c r="E454" t="str">
        <f>".486"</f>
        <v>.486</v>
      </c>
      <c r="F454" t="str">
        <f>".259"</f>
        <v>.259</v>
      </c>
      <c r="G454" t="str">
        <f>".426"</f>
        <v>.426</v>
      </c>
      <c r="H454" t="str">
        <f>".1847"</f>
        <v>.1847</v>
      </c>
    </row>
    <row r="455" spans="1:8" ht="14.25">
      <c r="A455">
        <v>9</v>
      </c>
      <c r="B455" t="s">
        <v>25</v>
      </c>
      <c r="C455" t="str">
        <f>".371"</f>
        <v>.371</v>
      </c>
      <c r="D455" t="str">
        <f>".385"</f>
        <v>.385</v>
      </c>
      <c r="E455" t="str">
        <f>".268"</f>
        <v>.268</v>
      </c>
      <c r="F455" t="str">
        <f>".325"</f>
        <v>.325</v>
      </c>
      <c r="G455" t="str">
        <f>".510"</f>
        <v>.510</v>
      </c>
      <c r="H455" t="str">
        <f>".1859"</f>
        <v>.1859</v>
      </c>
    </row>
    <row r="456" spans="1:8" ht="14.25">
      <c r="A456">
        <v>10</v>
      </c>
      <c r="B456" t="s">
        <v>16</v>
      </c>
      <c r="C456" t="str">
        <f>".476"</f>
        <v>.476</v>
      </c>
      <c r="D456" t="str">
        <f>".442"</f>
        <v>.442</v>
      </c>
      <c r="E456" t="str">
        <f>".222"</f>
        <v>.222</v>
      </c>
      <c r="F456" t="str">
        <f>".324"</f>
        <v>.324</v>
      </c>
      <c r="G456" t="str">
        <f>".432"</f>
        <v>.432</v>
      </c>
      <c r="H456" t="str">
        <f>".1896"</f>
        <v>.1896</v>
      </c>
    </row>
    <row r="457" spans="1:8" ht="14.25">
      <c r="A457">
        <v>11</v>
      </c>
      <c r="B457" t="s">
        <v>66</v>
      </c>
      <c r="C457" t="str">
        <f>".478"</f>
        <v>.478</v>
      </c>
      <c r="D457" t="str">
        <f>".601"</f>
        <v>.601</v>
      </c>
      <c r="E457" t="str">
        <f>".404"</f>
        <v>.404</v>
      </c>
      <c r="F457" t="str">
        <f>".234"</f>
        <v>.234</v>
      </c>
      <c r="G457" t="str">
        <f>".219"</f>
        <v>.219</v>
      </c>
      <c r="H457" t="str">
        <f>".1936"</f>
        <v>.1936</v>
      </c>
    </row>
    <row r="458" spans="1:8" ht="14.25">
      <c r="A458">
        <v>12</v>
      </c>
      <c r="B458" t="s">
        <v>14</v>
      </c>
      <c r="C458" t="str">
        <f>".338"</f>
        <v>.338</v>
      </c>
      <c r="D458" t="str">
        <f>".330"</f>
        <v>.330</v>
      </c>
      <c r="E458" t="str">
        <f>".354"</f>
        <v>.354</v>
      </c>
      <c r="F458" t="str">
        <f>".549"</f>
        <v>.549</v>
      </c>
      <c r="G458" t="str">
        <f>".380"</f>
        <v>.380</v>
      </c>
      <c r="H458" t="str">
        <f>".1951"</f>
        <v>.1951</v>
      </c>
    </row>
    <row r="459" spans="1:8" ht="14.25">
      <c r="A459">
        <v>13</v>
      </c>
      <c r="B459" t="s">
        <v>51</v>
      </c>
      <c r="C459" t="str">
        <f>".480"</f>
        <v>.480</v>
      </c>
      <c r="D459" t="str">
        <f>".192"</f>
        <v>.192</v>
      </c>
      <c r="E459" t="str">
        <f>".372"</f>
        <v>.372</v>
      </c>
      <c r="F459" t="str">
        <f>".539"</f>
        <v>.539</v>
      </c>
      <c r="G459" t="str">
        <f>".399"</f>
        <v>.399</v>
      </c>
      <c r="H459" t="str">
        <f>".1982"</f>
        <v>.1982</v>
      </c>
    </row>
    <row r="460" spans="1:8" ht="14.25">
      <c r="A460">
        <v>14</v>
      </c>
      <c r="B460" t="s">
        <v>37</v>
      </c>
      <c r="C460" t="str">
        <f>".490"</f>
        <v>.490</v>
      </c>
      <c r="D460" t="str">
        <f>".327"</f>
        <v>.327</v>
      </c>
      <c r="E460" t="str">
        <f>".264"</f>
        <v>.264</v>
      </c>
      <c r="F460" t="str">
        <f>".484"</f>
        <v>.484</v>
      </c>
      <c r="G460" t="str">
        <f>".449"</f>
        <v>.449</v>
      </c>
      <c r="H460" t="str">
        <f>".2014"</f>
        <v>.2014</v>
      </c>
    </row>
    <row r="461" spans="1:8" ht="14.25">
      <c r="A461">
        <v>15</v>
      </c>
      <c r="B461" t="s">
        <v>48</v>
      </c>
      <c r="C461" t="str">
        <f>".528"</f>
        <v>.528</v>
      </c>
      <c r="D461" t="str">
        <f>".460"</f>
        <v>.460</v>
      </c>
      <c r="E461" t="str">
        <f>".324"</f>
        <v>.324</v>
      </c>
      <c r="F461" t="str">
        <f>".325"</f>
        <v>.325</v>
      </c>
      <c r="G461" t="str">
        <f>".434"</f>
        <v>.434</v>
      </c>
      <c r="H461" t="str">
        <f>".2071"</f>
        <v>.2071</v>
      </c>
    </row>
    <row r="462" spans="1:8" ht="14.25">
      <c r="A462">
        <v>16</v>
      </c>
      <c r="B462" t="s">
        <v>64</v>
      </c>
      <c r="C462" t="str">
        <f>".297"</f>
        <v>.297</v>
      </c>
      <c r="D462" t="str">
        <f>".470"</f>
        <v>.470</v>
      </c>
      <c r="E462" t="str">
        <f>".508"</f>
        <v>.508</v>
      </c>
      <c r="F462" t="str">
        <f>".308"</f>
        <v>.308</v>
      </c>
      <c r="G462" t="str">
        <f>".526"</f>
        <v>.526</v>
      </c>
      <c r="H462" t="str">
        <f>".2109"</f>
        <v>.2109</v>
      </c>
    </row>
    <row r="463" spans="1:8" ht="14.25">
      <c r="A463">
        <v>17</v>
      </c>
      <c r="B463" t="s">
        <v>30</v>
      </c>
      <c r="C463" t="str">
        <f>".555"</f>
        <v>.555</v>
      </c>
      <c r="D463" t="str">
        <f>".524"</f>
        <v>.524</v>
      </c>
      <c r="E463" t="str">
        <f>".412"</f>
        <v>.412</v>
      </c>
      <c r="F463" t="str">
        <f>".312"</f>
        <v>.312</v>
      </c>
      <c r="G463" t="str">
        <f>".342"</f>
        <v>.342</v>
      </c>
      <c r="H463" t="str">
        <f>".2145"</f>
        <v>.2145</v>
      </c>
    </row>
    <row r="464" spans="1:8" ht="14.25">
      <c r="A464">
        <v>18</v>
      </c>
      <c r="B464" t="s">
        <v>72</v>
      </c>
      <c r="C464" t="str">
        <f>".528"</f>
        <v>.528</v>
      </c>
      <c r="D464" t="str">
        <f>".401"</f>
        <v>.401</v>
      </c>
      <c r="E464" t="str">
        <f>".425"</f>
        <v>.425</v>
      </c>
      <c r="F464" t="str">
        <f>".240"</f>
        <v>.240</v>
      </c>
      <c r="G464" t="str">
        <f>".552"</f>
        <v>.552</v>
      </c>
      <c r="H464" t="str">
        <f>".2146"</f>
        <v>.2146</v>
      </c>
    </row>
    <row r="465" spans="1:8" ht="14.25">
      <c r="A465">
        <v>19</v>
      </c>
      <c r="B465" t="s">
        <v>42</v>
      </c>
      <c r="C465" t="str">
        <f>".380"</f>
        <v>.380</v>
      </c>
      <c r="D465" t="str">
        <f>".346"</f>
        <v>.346</v>
      </c>
      <c r="E465" t="str">
        <f>".572"</f>
        <v>.572</v>
      </c>
      <c r="F465" t="str">
        <f>".656"</f>
        <v>.656</v>
      </c>
      <c r="G465" t="str">
        <f>".204"</f>
        <v>.204</v>
      </c>
      <c r="H465" t="str">
        <f>".2158"</f>
        <v>.2158</v>
      </c>
    </row>
    <row r="466" spans="1:8" ht="14.25">
      <c r="A466">
        <v>20</v>
      </c>
      <c r="B466" t="s">
        <v>38</v>
      </c>
      <c r="C466" t="str">
        <f>".311"</f>
        <v>.311</v>
      </c>
      <c r="D466" t="str">
        <f>".468"</f>
        <v>.468</v>
      </c>
      <c r="E466" t="str">
        <f>".511"</f>
        <v>.511</v>
      </c>
      <c r="F466" t="str">
        <f>".377"</f>
        <v>.377</v>
      </c>
      <c r="G466" t="str">
        <f>".513"</f>
        <v>.513</v>
      </c>
      <c r="H466" t="str">
        <f>".2180"</f>
        <v>.2180</v>
      </c>
    </row>
    <row r="467" spans="1:8" ht="14.25">
      <c r="A467">
        <v>21</v>
      </c>
      <c r="B467" t="s">
        <v>83</v>
      </c>
      <c r="C467" t="str">
        <f>".454"</f>
        <v>.454</v>
      </c>
      <c r="D467" t="str">
        <f>".526"</f>
        <v>.526</v>
      </c>
      <c r="E467" t="str">
        <f>".353"</f>
        <v>.353</v>
      </c>
      <c r="F467" t="str">
        <f>".501"</f>
        <v>.501</v>
      </c>
      <c r="G467" t="str">
        <f>".365"</f>
        <v>.365</v>
      </c>
      <c r="H467" t="str">
        <f>".2199"</f>
        <v>.2199</v>
      </c>
    </row>
    <row r="468" spans="1:8" ht="14.25">
      <c r="A468">
        <v>22</v>
      </c>
      <c r="B468" t="s">
        <v>68</v>
      </c>
      <c r="C468" t="str">
        <f>".468"</f>
        <v>.468</v>
      </c>
      <c r="D468" t="str">
        <f>".371"</f>
        <v>.371</v>
      </c>
      <c r="E468" t="str">
        <f>".440"</f>
        <v>.440</v>
      </c>
      <c r="F468" t="str">
        <f>".479"</f>
        <v>.479</v>
      </c>
      <c r="G468" t="str">
        <f>".449"</f>
        <v>.449</v>
      </c>
      <c r="H468" t="str">
        <f>".2207"</f>
        <v>.2207</v>
      </c>
    </row>
    <row r="469" spans="1:8" ht="14.25">
      <c r="A469">
        <v>23</v>
      </c>
      <c r="B469" t="s">
        <v>52</v>
      </c>
      <c r="C469" t="str">
        <f>".303"</f>
        <v>.303</v>
      </c>
      <c r="D469" t="str">
        <f>".550"</f>
        <v>.550</v>
      </c>
      <c r="E469" t="str">
        <f>".305"</f>
        <v>.305</v>
      </c>
      <c r="F469" t="str">
        <f>".642"</f>
        <v>.642</v>
      </c>
      <c r="G469" t="str">
        <f>".419"</f>
        <v>.419</v>
      </c>
      <c r="H469" t="str">
        <f>".2219"</f>
        <v>.2219</v>
      </c>
    </row>
    <row r="470" spans="1:8" ht="14.25">
      <c r="A470">
        <v>24</v>
      </c>
      <c r="B470" t="s">
        <v>43</v>
      </c>
      <c r="C470" t="str">
        <f>".612"</f>
        <v>.612</v>
      </c>
      <c r="D470" t="str">
        <f>".358"</f>
        <v>.358</v>
      </c>
      <c r="E470" t="str">
        <f>".511"</f>
        <v>.511</v>
      </c>
      <c r="F470" t="str">
        <f>".378"</f>
        <v>.378</v>
      </c>
      <c r="G470" t="str">
        <f>".373"</f>
        <v>.373</v>
      </c>
      <c r="H470" t="str">
        <f>".2232"</f>
        <v>.2232</v>
      </c>
    </row>
    <row r="471" spans="1:8" ht="14.25">
      <c r="A471">
        <v>25</v>
      </c>
      <c r="B471" t="s">
        <v>15</v>
      </c>
      <c r="C471" t="str">
        <f>".387"</f>
        <v>.387</v>
      </c>
      <c r="D471" t="str">
        <f>".684"</f>
        <v>.684</v>
      </c>
      <c r="E471" t="str">
        <f>".293"</f>
        <v>.293</v>
      </c>
      <c r="F471" t="str">
        <f>".367"</f>
        <v>.367</v>
      </c>
      <c r="G471" t="str">
        <f>".521"</f>
        <v>.521</v>
      </c>
      <c r="H471" t="str">
        <f>".2252"</f>
        <v>.2252</v>
      </c>
    </row>
    <row r="472" spans="1:8" ht="14.25">
      <c r="A472">
        <v>26</v>
      </c>
      <c r="B472" t="s">
        <v>57</v>
      </c>
      <c r="C472" t="str">
        <f>".501"</f>
        <v>.501</v>
      </c>
      <c r="D472" t="str">
        <f>".499"</f>
        <v>.499</v>
      </c>
      <c r="E472" t="str">
        <f>".433"</f>
        <v>.433</v>
      </c>
      <c r="F472" t="str">
        <f>".381"</f>
        <v>.381</v>
      </c>
      <c r="G472" t="str">
        <f>".442"</f>
        <v>.442</v>
      </c>
      <c r="H472" t="str">
        <f>".2256"</f>
        <v>.2256</v>
      </c>
    </row>
    <row r="473" spans="1:8" ht="14.25">
      <c r="A473">
        <v>27</v>
      </c>
      <c r="B473" t="s">
        <v>53</v>
      </c>
      <c r="C473" t="str">
        <f>".349"</f>
        <v>.349</v>
      </c>
      <c r="D473" t="str">
        <f>".248"</f>
        <v>.248</v>
      </c>
      <c r="E473" t="str">
        <f>".597"</f>
        <v>.597</v>
      </c>
      <c r="F473" t="str">
        <f>".425"</f>
        <v>.425</v>
      </c>
      <c r="G473" t="str">
        <f>".653"</f>
        <v>.653</v>
      </c>
      <c r="H473" t="str">
        <f>".2272"</f>
        <v>.2272</v>
      </c>
    </row>
    <row r="474" spans="1:8" ht="14.25">
      <c r="A474">
        <v>28</v>
      </c>
      <c r="B474" t="s">
        <v>94</v>
      </c>
      <c r="C474" t="str">
        <f>".662"</f>
        <v>.662</v>
      </c>
      <c r="D474" t="str">
        <f>".375"</f>
        <v>.375</v>
      </c>
      <c r="E474" t="str">
        <f>".530"</f>
        <v>.530</v>
      </c>
      <c r="F474" t="str">
        <f>".436"</f>
        <v>.436</v>
      </c>
      <c r="G474" t="str">
        <f>".303"</f>
        <v>.303</v>
      </c>
      <c r="H474" t="str">
        <f>".2306"</f>
        <v>.2306</v>
      </c>
    </row>
    <row r="475" spans="1:8" ht="14.25">
      <c r="A475">
        <v>29</v>
      </c>
      <c r="B475" t="s">
        <v>55</v>
      </c>
      <c r="C475" t="str">
        <f>".385"</f>
        <v>.385</v>
      </c>
      <c r="D475" t="str">
        <f>".305"</f>
        <v>.305</v>
      </c>
      <c r="E475" t="str">
        <f>".364"</f>
        <v>.364</v>
      </c>
      <c r="F475" t="str">
        <f>".534"</f>
        <v>.534</v>
      </c>
      <c r="G475" t="str">
        <f>".730"</f>
        <v>.730</v>
      </c>
      <c r="H475" t="str">
        <f>".2318"</f>
        <v>.2318</v>
      </c>
    </row>
    <row r="476" spans="1:8" ht="14.25">
      <c r="A476">
        <v>30</v>
      </c>
      <c r="B476" t="s">
        <v>47</v>
      </c>
      <c r="C476" t="str">
        <f>".287"</f>
        <v>.287</v>
      </c>
      <c r="D476" t="str">
        <f>".486"</f>
        <v>.486</v>
      </c>
      <c r="E476" t="str">
        <f>".545"</f>
        <v>.545</v>
      </c>
      <c r="F476" t="str">
        <f>".510"</f>
        <v>.510</v>
      </c>
      <c r="G476" t="str">
        <f>".500"</f>
        <v>.500</v>
      </c>
      <c r="H476" t="str">
        <f>".2328"</f>
        <v>.2328</v>
      </c>
    </row>
    <row r="477" spans="1:8" ht="14.25">
      <c r="A477">
        <v>31</v>
      </c>
      <c r="B477" t="s">
        <v>46</v>
      </c>
      <c r="C477" t="str">
        <f>".680"</f>
        <v>.680</v>
      </c>
      <c r="D477" t="str">
        <f>".281"</f>
        <v>.281</v>
      </c>
      <c r="E477" t="str">
        <f>".305"</f>
        <v>.305</v>
      </c>
      <c r="F477" t="str">
        <f>".385"</f>
        <v>.385</v>
      </c>
      <c r="G477" t="str">
        <f>".719"</f>
        <v>.719</v>
      </c>
      <c r="H477" t="str">
        <f>".2370"</f>
        <v>.2370</v>
      </c>
    </row>
    <row r="478" spans="1:8" ht="14.25">
      <c r="A478">
        <v>32</v>
      </c>
      <c r="B478" t="s">
        <v>29</v>
      </c>
      <c r="C478" t="str">
        <f>".487"</f>
        <v>.487</v>
      </c>
      <c r="D478" t="str">
        <f>".597"</f>
        <v>.597</v>
      </c>
      <c r="E478" t="str">
        <f>".333"</f>
        <v>.333</v>
      </c>
      <c r="F478" t="str">
        <f>".570"</f>
        <v>.570</v>
      </c>
      <c r="G478" t="str">
        <f>".402"</f>
        <v>.402</v>
      </c>
      <c r="H478" t="str">
        <f>".2389"</f>
        <v>.2389</v>
      </c>
    </row>
    <row r="479" spans="1:8" ht="14.25">
      <c r="A479">
        <v>33</v>
      </c>
      <c r="B479" t="s">
        <v>33</v>
      </c>
      <c r="C479" t="str">
        <f>".404"</f>
        <v>.404</v>
      </c>
      <c r="D479" t="str">
        <f>".174"</f>
        <v>.174</v>
      </c>
      <c r="E479" t="str">
        <f>".462"</f>
        <v>.462</v>
      </c>
      <c r="F479" t="str">
        <f>".627"</f>
        <v>.627</v>
      </c>
      <c r="G479" t="str">
        <f>".755"</f>
        <v>.755</v>
      </c>
      <c r="H479" t="str">
        <f>".2422"</f>
        <v>.2422</v>
      </c>
    </row>
    <row r="480" spans="1:8" ht="14.25">
      <c r="A480">
        <v>34</v>
      </c>
      <c r="B480" t="s">
        <v>50</v>
      </c>
      <c r="C480" t="str">
        <f>".425"</f>
        <v>.425</v>
      </c>
      <c r="D480" t="str">
        <f>".597"</f>
        <v>.597</v>
      </c>
      <c r="E480" t="str">
        <f>".346"</f>
        <v>.346</v>
      </c>
      <c r="F480" t="str">
        <f>".467"</f>
        <v>.467</v>
      </c>
      <c r="G480" t="str">
        <f>".596"</f>
        <v>.596</v>
      </c>
      <c r="H480" t="str">
        <f>".2431"</f>
        <v>.2431</v>
      </c>
    </row>
    <row r="481" spans="1:8" ht="14.25">
      <c r="A481">
        <v>35</v>
      </c>
      <c r="B481" t="s">
        <v>81</v>
      </c>
      <c r="C481" t="str">
        <f>".845"</f>
        <v>.845</v>
      </c>
      <c r="D481" t="str">
        <f>".478"</f>
        <v>.478</v>
      </c>
      <c r="E481" t="str">
        <f>".383"</f>
        <v>.383</v>
      </c>
      <c r="F481" t="str">
        <f>".440"</f>
        <v>.440</v>
      </c>
      <c r="G481" t="str">
        <f>".289"</f>
        <v>.289</v>
      </c>
      <c r="H481" t="str">
        <f>".2435"</f>
        <v>.2435</v>
      </c>
    </row>
    <row r="482" spans="1:8" ht="14.25">
      <c r="A482">
        <v>36</v>
      </c>
      <c r="B482" t="s">
        <v>26</v>
      </c>
      <c r="C482" t="str">
        <f>".674"</f>
        <v>.674</v>
      </c>
      <c r="D482" t="str">
        <f>".424"</f>
        <v>.424</v>
      </c>
      <c r="E482" t="str">
        <f>".460"</f>
        <v>.460</v>
      </c>
      <c r="F482" t="str">
        <f>".366"</f>
        <v>.366</v>
      </c>
      <c r="G482" t="str">
        <f>".515"</f>
        <v>.515</v>
      </c>
      <c r="H482" t="str">
        <f>".2439"</f>
        <v>.2439</v>
      </c>
    </row>
    <row r="483" spans="1:8" ht="14.25">
      <c r="A483">
        <v>37</v>
      </c>
      <c r="B483" t="s">
        <v>13</v>
      </c>
      <c r="C483" t="str">
        <f>".496"</f>
        <v>.496</v>
      </c>
      <c r="D483" t="str">
        <f>".454"</f>
        <v>.454</v>
      </c>
      <c r="E483" t="str">
        <f>".559"</f>
        <v>.559</v>
      </c>
      <c r="F483" t="str">
        <f>".485"</f>
        <v>.485</v>
      </c>
      <c r="G483" t="str">
        <f>".458"</f>
        <v>.458</v>
      </c>
      <c r="H483" t="str">
        <f>".2452"</f>
        <v>.2452</v>
      </c>
    </row>
    <row r="484" spans="1:9" ht="14.25">
      <c r="A484">
        <v>38</v>
      </c>
      <c r="B484" t="s">
        <v>60</v>
      </c>
      <c r="C484" t="str">
        <f>".417"</f>
        <v>.417</v>
      </c>
      <c r="D484" t="str">
        <f>".564"</f>
        <v>.564</v>
      </c>
      <c r="E484" t="str">
        <f>".290"</f>
        <v>.290</v>
      </c>
      <c r="F484" t="str">
        <f>".678"</f>
        <v>.678</v>
      </c>
      <c r="G484" t="str">
        <f>".537"</f>
        <v>.537</v>
      </c>
      <c r="H484" t="str">
        <f>".2486"</f>
        <v>.2486</v>
      </c>
      <c r="I484" t="s">
        <v>75</v>
      </c>
    </row>
    <row r="485" spans="1:9" ht="14.25">
      <c r="A485">
        <v>39</v>
      </c>
      <c r="B485" t="s">
        <v>27</v>
      </c>
      <c r="C485" t="str">
        <f>".415"</f>
        <v>.415</v>
      </c>
      <c r="D485" t="str">
        <f>".695"</f>
        <v>.695</v>
      </c>
      <c r="E485" t="str">
        <f>".504"</f>
        <v>.504</v>
      </c>
      <c r="F485" t="str">
        <f>".335"</f>
        <v>.335</v>
      </c>
      <c r="G485" t="str">
        <f>".537"</f>
        <v>.537</v>
      </c>
      <c r="H485" t="str">
        <f>".2486"</f>
        <v>.2486</v>
      </c>
      <c r="I485" t="s">
        <v>77</v>
      </c>
    </row>
    <row r="486" spans="1:8" ht="14.25">
      <c r="A486">
        <v>40</v>
      </c>
      <c r="B486" t="s">
        <v>95</v>
      </c>
      <c r="C486" t="str">
        <f>".325"</f>
        <v>.325</v>
      </c>
      <c r="D486" t="str">
        <f>".765"</f>
        <v>.765</v>
      </c>
      <c r="E486" t="str">
        <f>".499"</f>
        <v>.499</v>
      </c>
      <c r="F486" t="str">
        <f>".520"</f>
        <v>.520</v>
      </c>
      <c r="G486" t="str">
        <f>".461"</f>
        <v>.461</v>
      </c>
      <c r="H486" t="str">
        <f>".2570"</f>
        <v>.2570</v>
      </c>
    </row>
    <row r="487" spans="1:8" ht="14.25">
      <c r="A487">
        <v>41</v>
      </c>
      <c r="B487" t="s">
        <v>65</v>
      </c>
      <c r="C487" t="str">
        <f>".575"</f>
        <v>.575</v>
      </c>
      <c r="D487" t="str">
        <f>".639"</f>
        <v>.639</v>
      </c>
      <c r="E487" t="str">
        <f>".371"</f>
        <v>.371</v>
      </c>
      <c r="F487" t="str">
        <f>".353"</f>
        <v>.353</v>
      </c>
      <c r="G487" t="str">
        <f>".635"</f>
        <v>.635</v>
      </c>
      <c r="H487" t="str">
        <f>".2573"</f>
        <v>.2573</v>
      </c>
    </row>
    <row r="488" spans="1:8" ht="14.25">
      <c r="A488">
        <v>42</v>
      </c>
      <c r="B488" t="s">
        <v>22</v>
      </c>
      <c r="C488" t="str">
        <f>".525"</f>
        <v>.525</v>
      </c>
      <c r="D488" t="str">
        <f>".648"</f>
        <v>.648</v>
      </c>
      <c r="E488" t="str">
        <f>".436"</f>
        <v>.436</v>
      </c>
      <c r="F488" t="str">
        <f>".413"</f>
        <v>.413</v>
      </c>
      <c r="G488" t="str">
        <f>".571"</f>
        <v>.571</v>
      </c>
      <c r="H488" t="str">
        <f>".2593"</f>
        <v>.2593</v>
      </c>
    </row>
    <row r="489" spans="1:8" ht="14.25">
      <c r="A489">
        <v>43</v>
      </c>
      <c r="B489" t="s">
        <v>39</v>
      </c>
      <c r="C489" t="str">
        <f>".317"</f>
        <v>.317</v>
      </c>
      <c r="D489" t="str">
        <f>".441"</f>
        <v>.441</v>
      </c>
      <c r="E489" t="str">
        <f>".637"</f>
        <v>.637</v>
      </c>
      <c r="F489" t="str">
        <f>".772"</f>
        <v>.772</v>
      </c>
      <c r="G489" t="str">
        <f>".452"</f>
        <v>.452</v>
      </c>
      <c r="H489" t="str">
        <f>".2619"</f>
        <v>.2619</v>
      </c>
    </row>
    <row r="490" spans="1:8" ht="14.25">
      <c r="A490">
        <v>44</v>
      </c>
      <c r="B490" t="s">
        <v>44</v>
      </c>
      <c r="C490" t="str">
        <f>".475"</f>
        <v>.475</v>
      </c>
      <c r="D490" t="str">
        <f>".486"</f>
        <v>.486</v>
      </c>
      <c r="E490" t="str">
        <f>".438"</f>
        <v>.438</v>
      </c>
      <c r="F490" t="str">
        <f>".434"</f>
        <v>.434</v>
      </c>
      <c r="G490" t="str">
        <f>".808"</f>
        <v>.808</v>
      </c>
      <c r="H490" t="str">
        <f>".2641"</f>
        <v>.2641</v>
      </c>
    </row>
    <row r="491" spans="1:8" ht="14.25">
      <c r="A491">
        <v>45</v>
      </c>
      <c r="B491" t="s">
        <v>21</v>
      </c>
      <c r="C491" t="str">
        <f>".703"</f>
        <v>.703</v>
      </c>
      <c r="D491" t="str">
        <f>".636"</f>
        <v>.636</v>
      </c>
      <c r="E491" t="str">
        <f>".264"</f>
        <v>.264</v>
      </c>
      <c r="F491" t="str">
        <f>".493"</f>
        <v>.493</v>
      </c>
      <c r="G491" t="str">
        <f>".587"</f>
        <v>.587</v>
      </c>
      <c r="H491" t="str">
        <f>".2683"</f>
        <v>.2683</v>
      </c>
    </row>
    <row r="492" spans="1:8" ht="14.25">
      <c r="A492">
        <v>46</v>
      </c>
      <c r="B492" t="s">
        <v>54</v>
      </c>
      <c r="C492" t="str">
        <f>".511"</f>
        <v>.511</v>
      </c>
      <c r="D492" t="str">
        <f>".661"</f>
        <v>.661</v>
      </c>
      <c r="E492" t="str">
        <f>".501"</f>
        <v>.501</v>
      </c>
      <c r="F492" t="str">
        <f>".607"</f>
        <v>.607</v>
      </c>
      <c r="G492" t="str">
        <f>".404"</f>
        <v>.404</v>
      </c>
      <c r="H492" t="str">
        <f>".2684"</f>
        <v>.2684</v>
      </c>
    </row>
    <row r="493" spans="1:8" ht="14.25">
      <c r="A493">
        <v>47</v>
      </c>
      <c r="B493" t="s">
        <v>56</v>
      </c>
      <c r="C493" t="str">
        <f>".458"</f>
        <v>.458</v>
      </c>
      <c r="D493" t="str">
        <f>".630"</f>
        <v>.630</v>
      </c>
      <c r="E493" t="str">
        <f>".499"</f>
        <v>.499</v>
      </c>
      <c r="F493" t="str">
        <f>".621"</f>
        <v>.621</v>
      </c>
      <c r="G493" t="str">
        <f>".481"</f>
        <v>.481</v>
      </c>
      <c r="H493" t="str">
        <f>".2689"</f>
        <v>.2689</v>
      </c>
    </row>
    <row r="494" spans="1:8" ht="14.25">
      <c r="A494">
        <v>48</v>
      </c>
      <c r="B494" t="s">
        <v>24</v>
      </c>
      <c r="C494" t="str">
        <f>".459"</f>
        <v>.459</v>
      </c>
      <c r="D494" t="str">
        <f>".649"</f>
        <v>.649</v>
      </c>
      <c r="E494" t="str">
        <f>".403"</f>
        <v>.403</v>
      </c>
      <c r="F494" t="str">
        <f>".827"</f>
        <v>.827</v>
      </c>
      <c r="G494" t="str">
        <f>".377"</f>
        <v>.377</v>
      </c>
      <c r="H494" t="str">
        <f>".2715"</f>
        <v>.2715</v>
      </c>
    </row>
    <row r="495" spans="1:8" ht="14.25">
      <c r="A495">
        <v>49</v>
      </c>
      <c r="B495" t="s">
        <v>20</v>
      </c>
      <c r="C495" t="str">
        <f>".354"</f>
        <v>.354</v>
      </c>
      <c r="D495" t="str">
        <f>".750"</f>
        <v>.750</v>
      </c>
      <c r="E495" t="str">
        <f>".558"</f>
        <v>.558</v>
      </c>
      <c r="F495" t="str">
        <f>".538"</f>
        <v>.538</v>
      </c>
      <c r="G495" t="str">
        <f>".530"</f>
        <v>.530</v>
      </c>
      <c r="H495" t="str">
        <f>".2730"</f>
        <v>.2730</v>
      </c>
    </row>
    <row r="496" spans="1:8" ht="14.25">
      <c r="A496">
        <v>50</v>
      </c>
      <c r="B496" t="s">
        <v>70</v>
      </c>
      <c r="C496" t="str">
        <f>".587"</f>
        <v>.587</v>
      </c>
      <c r="D496" t="str">
        <f>".504"</f>
        <v>.504</v>
      </c>
      <c r="E496" t="str">
        <f>".784"</f>
        <v>.784</v>
      </c>
      <c r="F496" t="str">
        <f>".429"</f>
        <v>.429</v>
      </c>
      <c r="G496" t="str">
        <f>".429"</f>
        <v>.429</v>
      </c>
      <c r="H496" t="str">
        <f>".2733"</f>
        <v>.2733</v>
      </c>
    </row>
    <row r="497" spans="1:8" ht="14.25">
      <c r="A497">
        <v>51</v>
      </c>
      <c r="B497" t="s">
        <v>82</v>
      </c>
      <c r="C497" t="str">
        <f>".516"</f>
        <v>.516</v>
      </c>
      <c r="D497" t="str">
        <f>".386"</f>
        <v>.386</v>
      </c>
      <c r="E497" t="str">
        <f>".675"</f>
        <v>.675</v>
      </c>
      <c r="F497" t="str">
        <f>".619"</f>
        <v>.619</v>
      </c>
      <c r="G497" t="str">
        <f>".562"</f>
        <v>.562</v>
      </c>
      <c r="H497" t="str">
        <f>".2758"</f>
        <v>.2758</v>
      </c>
    </row>
    <row r="498" spans="1:8" ht="14.25">
      <c r="A498">
        <v>52</v>
      </c>
      <c r="B498" t="s">
        <v>49</v>
      </c>
      <c r="C498" t="str">
        <f>".523"</f>
        <v>.523</v>
      </c>
      <c r="D498" t="str">
        <f>".668"</f>
        <v>.668</v>
      </c>
      <c r="E498" t="str">
        <f>".614"</f>
        <v>.614</v>
      </c>
      <c r="F498" t="str">
        <f>".427"</f>
        <v>.427</v>
      </c>
      <c r="G498" t="str">
        <f>".548"</f>
        <v>.548</v>
      </c>
      <c r="H498" t="str">
        <f>".2780"</f>
        <v>.2780</v>
      </c>
    </row>
    <row r="499" spans="1:8" ht="14.25">
      <c r="A499">
        <v>53</v>
      </c>
      <c r="B499" t="s">
        <v>23</v>
      </c>
      <c r="C499" t="str">
        <f>".311"</f>
        <v>.311</v>
      </c>
      <c r="D499" t="str">
        <f>".447"</f>
        <v>.447</v>
      </c>
      <c r="E499" t="str">
        <f>".453"</f>
        <v>.453</v>
      </c>
      <c r="F499" t="str">
        <f>".734"</f>
        <v>.734</v>
      </c>
      <c r="G499" t="str">
        <f>".889"</f>
        <v>.889</v>
      </c>
      <c r="H499" t="str">
        <f>".2834"</f>
        <v>.2834</v>
      </c>
    </row>
    <row r="500" spans="1:8" ht="14.25">
      <c r="A500">
        <v>54</v>
      </c>
      <c r="B500" t="s">
        <v>79</v>
      </c>
      <c r="C500" t="str">
        <f>".404"</f>
        <v>.404</v>
      </c>
      <c r="D500" t="str">
        <f>".725"</f>
        <v>.725</v>
      </c>
      <c r="E500" t="str">
        <f>".561"</f>
        <v>.561</v>
      </c>
      <c r="F500" t="str">
        <f>".308"</f>
        <v>.308</v>
      </c>
      <c r="G500" t="str">
        <f>".845"</f>
        <v>.845</v>
      </c>
      <c r="H500" t="str">
        <f>".2843"</f>
        <v>.2843</v>
      </c>
    </row>
    <row r="501" spans="1:8" ht="14.25">
      <c r="A501">
        <v>55</v>
      </c>
      <c r="B501" t="s">
        <v>17</v>
      </c>
      <c r="C501" t="str">
        <f>".422"</f>
        <v>.422</v>
      </c>
      <c r="D501" t="str">
        <f>".634"</f>
        <v>.634</v>
      </c>
      <c r="E501" t="str">
        <f>".505"</f>
        <v>.505</v>
      </c>
      <c r="F501" t="str">
        <f>".561"</f>
        <v>.561</v>
      </c>
      <c r="G501" t="str">
        <f>".726"</f>
        <v>.726</v>
      </c>
      <c r="H501" t="str">
        <f>".2848"</f>
        <v>.2848</v>
      </c>
    </row>
    <row r="502" spans="1:8" ht="14.25">
      <c r="A502">
        <v>56</v>
      </c>
      <c r="B502" t="s">
        <v>61</v>
      </c>
      <c r="C502" t="str">
        <f>".760"</f>
        <v>.760</v>
      </c>
      <c r="D502" t="str">
        <f>".396"</f>
        <v>.396</v>
      </c>
      <c r="E502" t="str">
        <f>".374"</f>
        <v>.374</v>
      </c>
      <c r="F502" t="str">
        <f>".584"</f>
        <v>.584</v>
      </c>
      <c r="G502" t="str">
        <f>".743"</f>
        <v>.743</v>
      </c>
      <c r="H502" t="str">
        <f>".2857"</f>
        <v>.2857</v>
      </c>
    </row>
    <row r="503" spans="1:8" ht="14.25">
      <c r="A503">
        <v>57</v>
      </c>
      <c r="B503" t="s">
        <v>76</v>
      </c>
      <c r="C503" t="str">
        <f>".410"</f>
        <v>.410</v>
      </c>
      <c r="D503" t="str">
        <f>".659"</f>
        <v>.659</v>
      </c>
      <c r="E503" t="str">
        <f>".867"</f>
        <v>.867</v>
      </c>
      <c r="F503" t="str">
        <f>".530"</f>
        <v>.530</v>
      </c>
      <c r="G503" t="str">
        <f>".497"</f>
        <v>.497</v>
      </c>
      <c r="H503" t="str">
        <f>".2963"</f>
        <v>.2963</v>
      </c>
    </row>
    <row r="504" spans="1:8" ht="14.25">
      <c r="A504">
        <v>58</v>
      </c>
      <c r="B504" t="s">
        <v>73</v>
      </c>
      <c r="C504" t="str">
        <f>".436"</f>
        <v>.436</v>
      </c>
      <c r="D504" t="str">
        <f>".504"</f>
        <v>.504</v>
      </c>
      <c r="E504" t="str">
        <f>".817"</f>
        <v>.817</v>
      </c>
      <c r="F504" t="str">
        <f>".454"</f>
        <v>.454</v>
      </c>
      <c r="G504" t="str">
        <f>".756"</f>
        <v>.756</v>
      </c>
      <c r="H504" t="str">
        <f>".2967"</f>
        <v>.2967</v>
      </c>
    </row>
    <row r="505" spans="1:8" ht="14.25">
      <c r="A505">
        <v>59</v>
      </c>
      <c r="B505" t="s">
        <v>35</v>
      </c>
      <c r="C505" t="str">
        <f>".751"</f>
        <v>.751</v>
      </c>
      <c r="D505" t="str">
        <f>".669"</f>
        <v>.669</v>
      </c>
      <c r="E505" t="str">
        <f>".455"</f>
        <v>.455</v>
      </c>
      <c r="F505" t="str">
        <f>".544"</f>
        <v>.544</v>
      </c>
      <c r="G505" t="str">
        <f>".594"</f>
        <v>.594</v>
      </c>
      <c r="H505" t="str">
        <f>".3013"</f>
        <v>.3013</v>
      </c>
    </row>
    <row r="506" spans="1:8" ht="14.25">
      <c r="A506">
        <v>60</v>
      </c>
      <c r="B506" t="s">
        <v>62</v>
      </c>
      <c r="C506" t="str">
        <f>".905"</f>
        <v>.905</v>
      </c>
      <c r="D506" t="str">
        <f>".443"</f>
        <v>.443</v>
      </c>
      <c r="E506" t="str">
        <f>".496"</f>
        <v>.496</v>
      </c>
      <c r="F506" t="str">
        <f>".598"</f>
        <v>.598</v>
      </c>
      <c r="G506" t="str">
        <f>".576"</f>
        <v>.576</v>
      </c>
      <c r="H506" t="str">
        <f>".3018"</f>
        <v>.3018</v>
      </c>
    </row>
    <row r="507" spans="1:8" ht="14.25">
      <c r="A507">
        <v>61</v>
      </c>
      <c r="B507" t="s">
        <v>59</v>
      </c>
      <c r="C507" t="str">
        <f>".726"</f>
        <v>.726</v>
      </c>
      <c r="D507" t="str">
        <f>".465"</f>
        <v>.465</v>
      </c>
      <c r="E507" t="str">
        <f>".347"</f>
        <v>.347</v>
      </c>
      <c r="F507" t="str">
        <f>".962"</f>
        <v>.962</v>
      </c>
      <c r="G507" t="str">
        <f>".668"</f>
        <v>.668</v>
      </c>
      <c r="H507" t="str">
        <f>".3168"</f>
        <v>.3168</v>
      </c>
    </row>
    <row r="508" spans="1:8" ht="14.25">
      <c r="A508">
        <v>62</v>
      </c>
      <c r="B508" t="s">
        <v>36</v>
      </c>
      <c r="C508" t="str">
        <f>".552"</f>
        <v>.552</v>
      </c>
      <c r="D508" t="str">
        <f>".675"</f>
        <v>.675</v>
      </c>
      <c r="E508" t="str">
        <f>".762"</f>
        <v>.762</v>
      </c>
      <c r="F508" t="str">
        <f>".661"</f>
        <v>.661</v>
      </c>
      <c r="G508" t="str">
        <f>".549"</f>
        <v>.549</v>
      </c>
      <c r="H508" t="str">
        <f>".3199"</f>
        <v>.3199</v>
      </c>
    </row>
    <row r="509" spans="1:8" ht="14.25">
      <c r="A509">
        <v>63</v>
      </c>
      <c r="B509" t="s">
        <v>71</v>
      </c>
      <c r="C509" t="str">
        <f>".441"</f>
        <v>.441</v>
      </c>
      <c r="D509" t="str">
        <f>".599"</f>
        <v>.599</v>
      </c>
      <c r="E509" t="str">
        <f>".427"</f>
        <v>.427</v>
      </c>
      <c r="F509" t="str">
        <f>".886"</f>
        <v>.886</v>
      </c>
      <c r="G509" t="str">
        <f>".856"</f>
        <v>.856</v>
      </c>
      <c r="H509" t="str">
        <f>".3209"</f>
        <v>.3209</v>
      </c>
    </row>
    <row r="510" spans="1:8" ht="14.25">
      <c r="A510">
        <v>64</v>
      </c>
      <c r="B510" t="s">
        <v>74</v>
      </c>
      <c r="C510" t="str">
        <f>".741"</f>
        <v>.741</v>
      </c>
      <c r="D510" t="str">
        <f>".390"</f>
        <v>.390</v>
      </c>
      <c r="E510" t="str">
        <f>".695"</f>
        <v>.695</v>
      </c>
      <c r="F510" t="str">
        <f>".689"</f>
        <v>.689</v>
      </c>
      <c r="G510" t="str">
        <f>".696"</f>
        <v>.696</v>
      </c>
      <c r="H510" t="str">
        <f>".3211"</f>
        <v>.3211</v>
      </c>
    </row>
    <row r="511" spans="1:8" ht="14.25">
      <c r="A511">
        <v>65</v>
      </c>
      <c r="B511" t="s">
        <v>88</v>
      </c>
      <c r="C511" t="str">
        <f>".561"</f>
        <v>.561</v>
      </c>
      <c r="D511" t="str">
        <f>".508"</f>
        <v>.508</v>
      </c>
      <c r="E511" t="str">
        <f>".469"</f>
        <v>.469</v>
      </c>
      <c r="F511" t="str">
        <f>".844"</f>
        <v>.844</v>
      </c>
      <c r="G511" t="str">
        <f>".842"</f>
        <v>.842</v>
      </c>
      <c r="H511" t="str">
        <f>".3224"</f>
        <v>.3224</v>
      </c>
    </row>
    <row r="512" spans="1:8" ht="14.25">
      <c r="A512">
        <v>66</v>
      </c>
      <c r="B512" t="s">
        <v>86</v>
      </c>
      <c r="C512" t="str">
        <f>".660"</f>
        <v>.660</v>
      </c>
      <c r="D512" t="str">
        <f>".917"</f>
        <v>.917</v>
      </c>
      <c r="E512" t="str">
        <f>".642"</f>
        <v>.642</v>
      </c>
      <c r="F512" t="str">
        <f>".606"</f>
        <v>.606</v>
      </c>
      <c r="G512" t="str">
        <f>".497"</f>
        <v>.497</v>
      </c>
      <c r="H512" t="str">
        <f>".3322"</f>
        <v>.3322</v>
      </c>
    </row>
    <row r="513" spans="1:8" ht="14.25">
      <c r="A513">
        <v>67</v>
      </c>
      <c r="B513" t="s">
        <v>92</v>
      </c>
      <c r="C513" t="str">
        <f>".860"</f>
        <v>.860</v>
      </c>
      <c r="D513" t="str">
        <f>".547"</f>
        <v>.547</v>
      </c>
      <c r="E513" t="str">
        <f>".615"</f>
        <v>.615</v>
      </c>
      <c r="F513" t="str">
        <f>".695"</f>
        <v>.695</v>
      </c>
      <c r="G513" t="str">
        <f>".610"</f>
        <v>.610</v>
      </c>
      <c r="H513" t="str">
        <f>".3327"</f>
        <v>.3327</v>
      </c>
    </row>
    <row r="514" spans="1:8" ht="14.25">
      <c r="A514">
        <v>68</v>
      </c>
      <c r="B514" t="s">
        <v>69</v>
      </c>
      <c r="C514" t="str">
        <f>".596"</f>
        <v>.596</v>
      </c>
      <c r="D514" t="str">
        <f>".554"</f>
        <v>.554</v>
      </c>
      <c r="E514" t="str">
        <f>".603"</f>
        <v>.603</v>
      </c>
      <c r="F514" t="str">
        <f>".927"</f>
        <v>.927</v>
      </c>
      <c r="G514" t="str">
        <f>".656"</f>
        <v>.656</v>
      </c>
      <c r="H514" t="str">
        <f>".3336"</f>
        <v>.3336</v>
      </c>
    </row>
    <row r="515" spans="1:8" ht="14.25">
      <c r="A515">
        <v>69</v>
      </c>
      <c r="B515" t="s">
        <v>78</v>
      </c>
      <c r="C515" t="str">
        <f>".756"</f>
        <v>.756</v>
      </c>
      <c r="D515" t="str">
        <f>".793"</f>
        <v>.793</v>
      </c>
      <c r="E515" t="str">
        <f>".630"</f>
        <v>.630</v>
      </c>
      <c r="F515" t="str">
        <f>".706"</f>
        <v>.706</v>
      </c>
      <c r="G515" t="str">
        <f>".490"</f>
        <v>.490</v>
      </c>
      <c r="H515" t="str">
        <f>".3375"</f>
        <v>.3375</v>
      </c>
    </row>
    <row r="516" spans="1:8" ht="14.25">
      <c r="A516">
        <v>70</v>
      </c>
      <c r="B516" t="s">
        <v>63</v>
      </c>
      <c r="C516" t="str">
        <f>".667"</f>
        <v>.667</v>
      </c>
      <c r="D516" t="str">
        <f>".708"</f>
        <v>.708</v>
      </c>
      <c r="E516" t="str">
        <f>".534"</f>
        <v>.534</v>
      </c>
      <c r="F516" t="str">
        <f>".886"</f>
        <v>.886</v>
      </c>
      <c r="G516" t="str">
        <f>".664"</f>
        <v>.664</v>
      </c>
      <c r="H516" t="str">
        <f>".3459"</f>
        <v>.3459</v>
      </c>
    </row>
    <row r="517" spans="1:8" ht="14.25">
      <c r="A517">
        <v>71</v>
      </c>
      <c r="B517" t="s">
        <v>34</v>
      </c>
      <c r="C517" t="str">
        <f>".747"</f>
        <v>.747</v>
      </c>
      <c r="D517" t="str">
        <f>".273"</f>
        <v>.273</v>
      </c>
      <c r="E517" t="str">
        <f>".736"</f>
        <v>.736</v>
      </c>
      <c r="F517" t="str">
        <f>".980"</f>
        <v>.980</v>
      </c>
      <c r="G517" t="str">
        <f>".737"</f>
        <v>.737</v>
      </c>
      <c r="H517" t="str">
        <f>".3473"</f>
        <v>.3473</v>
      </c>
    </row>
    <row r="518" spans="1:8" ht="14.25">
      <c r="A518">
        <v>72</v>
      </c>
      <c r="B518" t="s">
        <v>90</v>
      </c>
      <c r="C518" t="str">
        <f>".677"</f>
        <v>.677</v>
      </c>
      <c r="D518" t="str">
        <f>".658"</f>
        <v>.658</v>
      </c>
      <c r="E518" t="str">
        <f>".661"</f>
        <v>.661</v>
      </c>
      <c r="F518" t="str">
        <f>".750"</f>
        <v>.750</v>
      </c>
      <c r="G518" t="str">
        <f>".749"</f>
        <v>.749</v>
      </c>
      <c r="H518" t="str">
        <f>".3495"</f>
        <v>.3495</v>
      </c>
    </row>
    <row r="519" spans="1:8" ht="14.25">
      <c r="A519">
        <v>73</v>
      </c>
      <c r="B519" t="s">
        <v>28</v>
      </c>
      <c r="C519" t="str">
        <f>".592"</f>
        <v>.592</v>
      </c>
      <c r="D519" t="str">
        <f>".695"</f>
        <v>.695</v>
      </c>
      <c r="E519" t="str">
        <f>".732"</f>
        <v>.732</v>
      </c>
      <c r="F519" t="str">
        <f>".514"</f>
        <v>.514</v>
      </c>
      <c r="G519" t="str">
        <f>".980"</f>
        <v>.980</v>
      </c>
      <c r="H519" t="str">
        <f>".3513"</f>
        <v>.3513</v>
      </c>
    </row>
    <row r="520" spans="1:8" ht="14.25">
      <c r="A520">
        <v>74</v>
      </c>
      <c r="B520" t="s">
        <v>93</v>
      </c>
      <c r="C520" t="str">
        <f>".853"</f>
        <v>.853</v>
      </c>
      <c r="D520" t="str">
        <f>".487"</f>
        <v>.487</v>
      </c>
      <c r="E520" t="str">
        <f>"1.101"</f>
        <v>1.101</v>
      </c>
      <c r="F520" t="str">
        <f>".385"</f>
        <v>.385</v>
      </c>
      <c r="G520" t="str">
        <f>".719"</f>
        <v>.719</v>
      </c>
      <c r="H520" t="str">
        <f>".3545"</f>
        <v>.3545</v>
      </c>
    </row>
    <row r="521" spans="1:8" ht="14.25">
      <c r="A521">
        <v>75</v>
      </c>
      <c r="B521" t="s">
        <v>99</v>
      </c>
      <c r="C521" t="str">
        <f>".600"</f>
        <v>.600</v>
      </c>
      <c r="D521" t="str">
        <f>".615"</f>
        <v>.615</v>
      </c>
      <c r="E521" t="str">
        <f>".948"</f>
        <v>.948</v>
      </c>
      <c r="F521" t="str">
        <f>".804"</f>
        <v>.804</v>
      </c>
      <c r="G521" t="str">
        <f>".592"</f>
        <v>.592</v>
      </c>
      <c r="H521" t="str">
        <f>".3559"</f>
        <v>.3559</v>
      </c>
    </row>
    <row r="522" spans="1:8" ht="14.25">
      <c r="A522">
        <v>76</v>
      </c>
      <c r="B522" t="s">
        <v>91</v>
      </c>
      <c r="C522" t="str">
        <f>".621"</f>
        <v>.621</v>
      </c>
      <c r="D522" t="str">
        <f>".555"</f>
        <v>.555</v>
      </c>
      <c r="E522" t="str">
        <f>".882"</f>
        <v>.882</v>
      </c>
      <c r="F522" t="str">
        <f>".832"</f>
        <v>.832</v>
      </c>
      <c r="G522" t="str">
        <f>".811"</f>
        <v>.811</v>
      </c>
      <c r="H522" t="str">
        <f>".3701"</f>
        <v>.3701</v>
      </c>
    </row>
    <row r="523" spans="1:8" ht="14.25">
      <c r="A523">
        <v>77</v>
      </c>
      <c r="B523" t="s">
        <v>18</v>
      </c>
      <c r="C523" t="str">
        <f>".986"</f>
        <v>.986</v>
      </c>
      <c r="D523" t="str">
        <f>".951"</f>
        <v>.951</v>
      </c>
      <c r="E523" t="str">
        <f>".626"</f>
        <v>.626</v>
      </c>
      <c r="F523" t="str">
        <f>".644"</f>
        <v>.644</v>
      </c>
      <c r="G523" t="str">
        <f>".516"</f>
        <v>.516</v>
      </c>
      <c r="H523" t="str">
        <f>".3723"</f>
        <v>.3723</v>
      </c>
    </row>
    <row r="524" spans="1:8" ht="14.25">
      <c r="A524">
        <v>78</v>
      </c>
      <c r="B524" t="s">
        <v>89</v>
      </c>
      <c r="C524" t="str">
        <f>".607"</f>
        <v>.607</v>
      </c>
      <c r="D524" t="str">
        <f>".765"</f>
        <v>.765</v>
      </c>
      <c r="E524" t="str">
        <f>".685"</f>
        <v>.685</v>
      </c>
      <c r="F524" t="str">
        <f>"1.757"</f>
        <v>1.757</v>
      </c>
      <c r="G524" t="str">
        <f>".755"</f>
        <v>.755</v>
      </c>
      <c r="H524" t="str">
        <f>".4569"</f>
        <v>.4569</v>
      </c>
    </row>
    <row r="525" spans="1:8" ht="14.25">
      <c r="A525">
        <v>79</v>
      </c>
      <c r="B525" t="s">
        <v>85</v>
      </c>
      <c r="C525" t="str">
        <f>".691"</f>
        <v>.691</v>
      </c>
      <c r="D525" t="str">
        <f>".854"</f>
        <v>.854</v>
      </c>
      <c r="E525" t="str">
        <f>".653"</f>
        <v>.653</v>
      </c>
      <c r="F525" t="str">
        <f>".756"</f>
        <v>.756</v>
      </c>
      <c r="G525" t="str">
        <f>"2.675"</f>
        <v>2.675</v>
      </c>
      <c r="H525" t="str">
        <f>".5629"</f>
        <v>.5629</v>
      </c>
    </row>
    <row r="526" spans="1:9" ht="14.25">
      <c r="A526">
        <v>80</v>
      </c>
      <c r="B526" t="s">
        <v>84</v>
      </c>
      <c r="C526" t="str">
        <f aca="true" t="shared" si="10" ref="C526:G530">"10.000"</f>
        <v>10.000</v>
      </c>
      <c r="D526" t="str">
        <f t="shared" si="10"/>
        <v>10.000</v>
      </c>
      <c r="E526" t="str">
        <f t="shared" si="10"/>
        <v>10.000</v>
      </c>
      <c r="F526" t="str">
        <f t="shared" si="10"/>
        <v>10.000</v>
      </c>
      <c r="G526" t="str">
        <f t="shared" si="10"/>
        <v>10.000</v>
      </c>
      <c r="H526" t="str">
        <f>"5.0000"</f>
        <v>5.0000</v>
      </c>
      <c r="I526" t="s">
        <v>75</v>
      </c>
    </row>
    <row r="527" spans="1:9" ht="14.25">
      <c r="A527">
        <v>81</v>
      </c>
      <c r="B527" t="s">
        <v>80</v>
      </c>
      <c r="C527" t="str">
        <f t="shared" si="10"/>
        <v>10.000</v>
      </c>
      <c r="D527" t="str">
        <f t="shared" si="10"/>
        <v>10.000</v>
      </c>
      <c r="E527" t="str">
        <f t="shared" si="10"/>
        <v>10.000</v>
      </c>
      <c r="F527" t="str">
        <f t="shared" si="10"/>
        <v>10.000</v>
      </c>
      <c r="G527" t="str">
        <f t="shared" si="10"/>
        <v>10.000</v>
      </c>
      <c r="H527" t="str">
        <f>"5.0000"</f>
        <v>5.0000</v>
      </c>
      <c r="I527" t="s">
        <v>77</v>
      </c>
    </row>
    <row r="528" spans="1:9" ht="14.25">
      <c r="A528">
        <v>82</v>
      </c>
      <c r="B528" t="s">
        <v>97</v>
      </c>
      <c r="C528" t="str">
        <f t="shared" si="10"/>
        <v>10.000</v>
      </c>
      <c r="D528" t="str">
        <f t="shared" si="10"/>
        <v>10.000</v>
      </c>
      <c r="E528" t="str">
        <f t="shared" si="10"/>
        <v>10.000</v>
      </c>
      <c r="F528" t="str">
        <f t="shared" si="10"/>
        <v>10.000</v>
      </c>
      <c r="G528" t="str">
        <f t="shared" si="10"/>
        <v>10.000</v>
      </c>
      <c r="H528" t="str">
        <f>"5.0000"</f>
        <v>5.0000</v>
      </c>
      <c r="I528" t="s">
        <v>98</v>
      </c>
    </row>
    <row r="529" spans="1:9" ht="14.25">
      <c r="A529">
        <v>83</v>
      </c>
      <c r="B529" t="s">
        <v>96</v>
      </c>
      <c r="C529" t="str">
        <f t="shared" si="10"/>
        <v>10.000</v>
      </c>
      <c r="D529" t="str">
        <f t="shared" si="10"/>
        <v>10.000</v>
      </c>
      <c r="E529" t="str">
        <f t="shared" si="10"/>
        <v>10.000</v>
      </c>
      <c r="F529" t="str">
        <f t="shared" si="10"/>
        <v>10.000</v>
      </c>
      <c r="G529" t="str">
        <f t="shared" si="10"/>
        <v>10.000</v>
      </c>
      <c r="H529" t="str">
        <f>"5.0000"</f>
        <v>5.0000</v>
      </c>
      <c r="I529" t="s">
        <v>100</v>
      </c>
    </row>
    <row r="530" spans="1:9" ht="14.25">
      <c r="A530">
        <v>84</v>
      </c>
      <c r="B530" t="s">
        <v>87</v>
      </c>
      <c r="C530" t="str">
        <f t="shared" si="10"/>
        <v>10.000</v>
      </c>
      <c r="D530" t="str">
        <f t="shared" si="10"/>
        <v>10.000</v>
      </c>
      <c r="E530" t="str">
        <f t="shared" si="10"/>
        <v>10.000</v>
      </c>
      <c r="F530" t="str">
        <f t="shared" si="10"/>
        <v>10.000</v>
      </c>
      <c r="G530" t="str">
        <f t="shared" si="10"/>
        <v>10.000</v>
      </c>
      <c r="H530" t="str">
        <f>"5.0000"</f>
        <v>5.0000</v>
      </c>
      <c r="I530" t="s">
        <v>128</v>
      </c>
    </row>
    <row r="531" ht="14.25">
      <c r="A531" t="s">
        <v>137</v>
      </c>
    </row>
    <row r="533" ht="14.25">
      <c r="A533" t="s">
        <v>138</v>
      </c>
    </row>
    <row r="534" spans="1:9" ht="14.25">
      <c r="A534" t="s">
        <v>4</v>
      </c>
      <c r="B534" t="s">
        <v>5</v>
      </c>
      <c r="C534" t="s">
        <v>6</v>
      </c>
      <c r="D534" t="s">
        <v>7</v>
      </c>
      <c r="E534" t="s">
        <v>8</v>
      </c>
      <c r="F534" t="s">
        <v>9</v>
      </c>
      <c r="G534" t="s">
        <v>10</v>
      </c>
      <c r="H534" t="s">
        <v>11</v>
      </c>
      <c r="I534" t="s">
        <v>12</v>
      </c>
    </row>
    <row r="535" spans="1:8" ht="14.25">
      <c r="A535">
        <v>1</v>
      </c>
      <c r="B535" t="s">
        <v>66</v>
      </c>
      <c r="C535" t="str">
        <f>".127"</f>
        <v>.127</v>
      </c>
      <c r="D535" t="str">
        <f>".120"</f>
        <v>.120</v>
      </c>
      <c r="E535" t="str">
        <f>".202"</f>
        <v>.202</v>
      </c>
      <c r="F535" t="str">
        <f>".184"</f>
        <v>.184</v>
      </c>
      <c r="G535" t="str">
        <f>".184"</f>
        <v>.184</v>
      </c>
      <c r="H535" t="str">
        <f>".1634"</f>
        <v>.1634</v>
      </c>
    </row>
    <row r="536" spans="1:8" ht="14.25">
      <c r="A536">
        <v>2</v>
      </c>
      <c r="B536" t="s">
        <v>20</v>
      </c>
      <c r="C536" t="str">
        <f>".219"</f>
        <v>.219</v>
      </c>
      <c r="D536" t="str">
        <f>".216"</f>
        <v>.216</v>
      </c>
      <c r="E536" t="str">
        <f>".143"</f>
        <v>.143</v>
      </c>
      <c r="F536" t="str">
        <f>".182"</f>
        <v>.182</v>
      </c>
      <c r="G536" t="str">
        <f>".156"</f>
        <v>.156</v>
      </c>
      <c r="H536" t="str">
        <f>".1832"</f>
        <v>.1832</v>
      </c>
    </row>
    <row r="537" spans="1:8" ht="14.25">
      <c r="A537">
        <v>3</v>
      </c>
      <c r="B537" t="s">
        <v>59</v>
      </c>
      <c r="C537" t="str">
        <f>".272"</f>
        <v>.272</v>
      </c>
      <c r="D537" t="str">
        <f>".122"</f>
        <v>.122</v>
      </c>
      <c r="E537" t="str">
        <f>".290"</f>
        <v>.290</v>
      </c>
      <c r="F537" t="str">
        <f>".132"</f>
        <v>.132</v>
      </c>
      <c r="G537" t="str">
        <f>".140"</f>
        <v>.140</v>
      </c>
      <c r="H537" t="str">
        <f>".1912"</f>
        <v>.1912</v>
      </c>
    </row>
    <row r="538" spans="1:8" ht="14.25">
      <c r="A538">
        <v>4</v>
      </c>
      <c r="B538" t="s">
        <v>50</v>
      </c>
      <c r="C538" t="str">
        <f>".312"</f>
        <v>.312</v>
      </c>
      <c r="D538" t="str">
        <f>".139"</f>
        <v>.139</v>
      </c>
      <c r="E538" t="str">
        <f>".114"</f>
        <v>.114</v>
      </c>
      <c r="F538" t="str">
        <f>".197"</f>
        <v>.197</v>
      </c>
      <c r="G538" t="str">
        <f>".209"</f>
        <v>.209</v>
      </c>
      <c r="H538" t="str">
        <f>".1942"</f>
        <v>.1942</v>
      </c>
    </row>
    <row r="539" spans="1:8" ht="14.25">
      <c r="A539">
        <v>5</v>
      </c>
      <c r="B539" t="s">
        <v>96</v>
      </c>
      <c r="C539" t="str">
        <f>".171"</f>
        <v>.171</v>
      </c>
      <c r="D539" t="str">
        <f>".161"</f>
        <v>.161</v>
      </c>
      <c r="E539" t="str">
        <f>".248"</f>
        <v>.248</v>
      </c>
      <c r="F539" t="str">
        <f>".256"</f>
        <v>.256</v>
      </c>
      <c r="G539" t="str">
        <f>".171"</f>
        <v>.171</v>
      </c>
      <c r="H539" t="str">
        <f>".2014"</f>
        <v>.2014</v>
      </c>
    </row>
    <row r="540" spans="1:8" ht="14.25">
      <c r="A540">
        <v>6</v>
      </c>
      <c r="B540" t="s">
        <v>16</v>
      </c>
      <c r="C540" t="str">
        <f>".151"</f>
        <v>.151</v>
      </c>
      <c r="D540" t="str">
        <f>".202"</f>
        <v>.202</v>
      </c>
      <c r="E540" t="str">
        <f>".224"</f>
        <v>.224</v>
      </c>
      <c r="F540" t="str">
        <f>".195"</f>
        <v>.195</v>
      </c>
      <c r="G540" t="str">
        <f>".241"</f>
        <v>.241</v>
      </c>
      <c r="H540" t="str">
        <f>".2026"</f>
        <v>.2026</v>
      </c>
    </row>
    <row r="541" spans="1:8" ht="14.25">
      <c r="A541">
        <v>7</v>
      </c>
      <c r="B541" t="s">
        <v>31</v>
      </c>
      <c r="C541" t="str">
        <f>".217"</f>
        <v>.217</v>
      </c>
      <c r="D541" t="str">
        <f>".130"</f>
        <v>.130</v>
      </c>
      <c r="E541" t="str">
        <f>".136"</f>
        <v>.136</v>
      </c>
      <c r="F541" t="str">
        <f>".299"</f>
        <v>.299</v>
      </c>
      <c r="G541" t="str">
        <f>".240"</f>
        <v>.240</v>
      </c>
      <c r="H541" t="str">
        <f>".2044"</f>
        <v>.2044</v>
      </c>
    </row>
    <row r="542" spans="1:8" ht="14.25">
      <c r="A542">
        <v>8</v>
      </c>
      <c r="B542" t="s">
        <v>46</v>
      </c>
      <c r="C542" t="str">
        <f>".165"</f>
        <v>.165</v>
      </c>
      <c r="D542" t="str">
        <f>".124"</f>
        <v>.124</v>
      </c>
      <c r="E542" t="str">
        <f>".202"</f>
        <v>.202</v>
      </c>
      <c r="F542" t="str">
        <f>".309"</f>
        <v>.309</v>
      </c>
      <c r="G542" t="str">
        <f>".225"</f>
        <v>.225</v>
      </c>
      <c r="H542" t="str">
        <f>".2050"</f>
        <v>.2050</v>
      </c>
    </row>
    <row r="543" spans="1:8" ht="14.25">
      <c r="A543">
        <v>9</v>
      </c>
      <c r="B543" t="s">
        <v>42</v>
      </c>
      <c r="C543" t="str">
        <f>".169"</f>
        <v>.169</v>
      </c>
      <c r="D543" t="str">
        <f>".267"</f>
        <v>.267</v>
      </c>
      <c r="E543" t="str">
        <f>".223"</f>
        <v>.223</v>
      </c>
      <c r="F543" t="str">
        <f>".217"</f>
        <v>.217</v>
      </c>
      <c r="G543" t="str">
        <f>".183"</f>
        <v>.183</v>
      </c>
      <c r="H543" t="str">
        <f>".2118"</f>
        <v>.2118</v>
      </c>
    </row>
    <row r="544" spans="1:8" ht="14.25">
      <c r="A544">
        <v>10</v>
      </c>
      <c r="B544" t="s">
        <v>45</v>
      </c>
      <c r="C544" t="str">
        <f>".237"</f>
        <v>.237</v>
      </c>
      <c r="D544" t="str">
        <f>".287"</f>
        <v>.287</v>
      </c>
      <c r="E544" t="str">
        <f>".282"</f>
        <v>.282</v>
      </c>
      <c r="F544" t="str">
        <f>".141"</f>
        <v>.141</v>
      </c>
      <c r="G544" t="str">
        <f>".119"</f>
        <v>.119</v>
      </c>
      <c r="H544" t="str">
        <f>".2132"</f>
        <v>.2132</v>
      </c>
    </row>
    <row r="545" spans="1:8" ht="14.25">
      <c r="A545">
        <v>11</v>
      </c>
      <c r="B545" t="s">
        <v>19</v>
      </c>
      <c r="C545" t="str">
        <f>".230"</f>
        <v>.230</v>
      </c>
      <c r="D545" t="str">
        <f>".182"</f>
        <v>.182</v>
      </c>
      <c r="E545" t="str">
        <f>".303"</f>
        <v>.303</v>
      </c>
      <c r="F545" t="str">
        <f>".153"</f>
        <v>.153</v>
      </c>
      <c r="G545" t="str">
        <f>".199"</f>
        <v>.199</v>
      </c>
      <c r="H545" t="str">
        <f>".2134"</f>
        <v>.2134</v>
      </c>
    </row>
    <row r="546" spans="1:8" ht="14.25">
      <c r="A546">
        <v>12</v>
      </c>
      <c r="B546" t="s">
        <v>41</v>
      </c>
      <c r="C546" t="str">
        <f>".156"</f>
        <v>.156</v>
      </c>
      <c r="D546" t="str">
        <f>".230"</f>
        <v>.230</v>
      </c>
      <c r="E546" t="str">
        <f>".291"</f>
        <v>.291</v>
      </c>
      <c r="F546" t="str">
        <f>".220"</f>
        <v>.220</v>
      </c>
      <c r="G546" t="str">
        <f>".175"</f>
        <v>.175</v>
      </c>
      <c r="H546" t="str">
        <f>".2144"</f>
        <v>.2144</v>
      </c>
    </row>
    <row r="547" spans="1:8" ht="14.25">
      <c r="A547">
        <v>13</v>
      </c>
      <c r="B547" t="s">
        <v>26</v>
      </c>
      <c r="C547" t="str">
        <f>".175"</f>
        <v>.175</v>
      </c>
      <c r="D547" t="str">
        <f>".207"</f>
        <v>.207</v>
      </c>
      <c r="E547" t="str">
        <f>".201"</f>
        <v>.201</v>
      </c>
      <c r="F547" t="str">
        <f>".197"</f>
        <v>.197</v>
      </c>
      <c r="G547" t="str">
        <f>".310"</f>
        <v>.310</v>
      </c>
      <c r="H547" t="str">
        <f>".2180"</f>
        <v>.2180</v>
      </c>
    </row>
    <row r="548" spans="1:8" ht="14.25">
      <c r="A548">
        <v>14</v>
      </c>
      <c r="B548" t="s">
        <v>38</v>
      </c>
      <c r="C548" t="str">
        <f>".147"</f>
        <v>.147</v>
      </c>
      <c r="D548" t="str">
        <f>".256"</f>
        <v>.256</v>
      </c>
      <c r="E548" t="str">
        <f>".321"</f>
        <v>.321</v>
      </c>
      <c r="F548" t="str">
        <f>".243"</f>
        <v>.243</v>
      </c>
      <c r="G548" t="str">
        <f>".152"</f>
        <v>.152</v>
      </c>
      <c r="H548" t="str">
        <f>".2238"</f>
        <v>.2238</v>
      </c>
    </row>
    <row r="549" spans="1:8" ht="14.25">
      <c r="A549">
        <v>15</v>
      </c>
      <c r="B549" t="s">
        <v>21</v>
      </c>
      <c r="C549" t="str">
        <f>".188"</f>
        <v>.188</v>
      </c>
      <c r="D549" t="str">
        <f>".191"</f>
        <v>.191</v>
      </c>
      <c r="E549" t="str">
        <f>".301"</f>
        <v>.301</v>
      </c>
      <c r="F549" t="str">
        <f>".180"</f>
        <v>.180</v>
      </c>
      <c r="G549" t="str">
        <f>".289"</f>
        <v>.289</v>
      </c>
      <c r="H549" t="str">
        <f>".2298"</f>
        <v>.2298</v>
      </c>
    </row>
    <row r="550" spans="1:8" ht="14.25">
      <c r="A550">
        <v>16</v>
      </c>
      <c r="B550" t="s">
        <v>61</v>
      </c>
      <c r="C550" t="str">
        <f>".197"</f>
        <v>.197</v>
      </c>
      <c r="D550" t="str">
        <f>".314"</f>
        <v>.314</v>
      </c>
      <c r="E550" t="str">
        <f>".110"</f>
        <v>.110</v>
      </c>
      <c r="F550" t="str">
        <f>".245"</f>
        <v>.245</v>
      </c>
      <c r="G550" t="str">
        <f>".305"</f>
        <v>.305</v>
      </c>
      <c r="H550" t="str">
        <f>".2342"</f>
        <v>.2342</v>
      </c>
    </row>
    <row r="551" spans="1:8" ht="14.25">
      <c r="A551">
        <v>17</v>
      </c>
      <c r="B551" t="s">
        <v>47</v>
      </c>
      <c r="C551" t="str">
        <f>".328"</f>
        <v>.328</v>
      </c>
      <c r="D551" t="str">
        <f>".177"</f>
        <v>.177</v>
      </c>
      <c r="E551" t="str">
        <f>".235"</f>
        <v>.235</v>
      </c>
      <c r="F551" t="str">
        <f>".195"</f>
        <v>.195</v>
      </c>
      <c r="G551" t="str">
        <f>".238"</f>
        <v>.238</v>
      </c>
      <c r="H551" t="str">
        <f>".2346"</f>
        <v>.2346</v>
      </c>
    </row>
    <row r="552" spans="1:8" ht="14.25">
      <c r="A552">
        <v>18</v>
      </c>
      <c r="B552" t="s">
        <v>84</v>
      </c>
      <c r="C552" t="str">
        <f>".253"</f>
        <v>.253</v>
      </c>
      <c r="D552" t="str">
        <f>".224"</f>
        <v>.224</v>
      </c>
      <c r="E552" t="str">
        <f>".229"</f>
        <v>.229</v>
      </c>
      <c r="F552" t="str">
        <f>".229"</f>
        <v>.229</v>
      </c>
      <c r="G552" t="str">
        <f>".240"</f>
        <v>.240</v>
      </c>
      <c r="H552" t="str">
        <f>".2350"</f>
        <v>.2350</v>
      </c>
    </row>
    <row r="553" spans="1:8" ht="14.25">
      <c r="A553">
        <v>19</v>
      </c>
      <c r="B553" t="s">
        <v>27</v>
      </c>
      <c r="C553" t="str">
        <f>".229"</f>
        <v>.229</v>
      </c>
      <c r="D553" t="str">
        <f>".260"</f>
        <v>.260</v>
      </c>
      <c r="E553" t="str">
        <f>".324"</f>
        <v>.324</v>
      </c>
      <c r="F553" t="str">
        <f>".198"</f>
        <v>.198</v>
      </c>
      <c r="G553" t="str">
        <f>".165"</f>
        <v>.165</v>
      </c>
      <c r="H553" t="str">
        <f>".2352"</f>
        <v>.2352</v>
      </c>
    </row>
    <row r="554" spans="1:8" ht="14.25">
      <c r="A554">
        <v>20</v>
      </c>
      <c r="B554" t="s">
        <v>48</v>
      </c>
      <c r="C554" t="str">
        <f>".296"</f>
        <v>.296</v>
      </c>
      <c r="D554" t="str">
        <f>".145"</f>
        <v>.145</v>
      </c>
      <c r="E554" t="str">
        <f>".232"</f>
        <v>.232</v>
      </c>
      <c r="F554" t="str">
        <f>".364"</f>
        <v>.364</v>
      </c>
      <c r="G554" t="str">
        <f>".164"</f>
        <v>.164</v>
      </c>
      <c r="H554" t="str">
        <f>".2402"</f>
        <v>.2402</v>
      </c>
    </row>
    <row r="555" spans="1:8" ht="14.25">
      <c r="A555">
        <v>21</v>
      </c>
      <c r="B555" t="s">
        <v>54</v>
      </c>
      <c r="C555" t="str">
        <f>".280"</f>
        <v>.280</v>
      </c>
      <c r="D555" t="str">
        <f>".158"</f>
        <v>.158</v>
      </c>
      <c r="E555" t="str">
        <f>".230"</f>
        <v>.230</v>
      </c>
      <c r="F555" t="str">
        <f>".290"</f>
        <v>.290</v>
      </c>
      <c r="G555" t="str">
        <f>".249"</f>
        <v>.249</v>
      </c>
      <c r="H555" t="str">
        <f>".2414"</f>
        <v>.2414</v>
      </c>
    </row>
    <row r="556" spans="1:8" ht="14.25">
      <c r="A556">
        <v>22</v>
      </c>
      <c r="B556" t="s">
        <v>91</v>
      </c>
      <c r="C556" t="str">
        <f>".327"</f>
        <v>.327</v>
      </c>
      <c r="D556" t="str">
        <f>".193"</f>
        <v>.193</v>
      </c>
      <c r="E556" t="str">
        <f>".202"</f>
        <v>.202</v>
      </c>
      <c r="F556" t="str">
        <f>".230"</f>
        <v>.230</v>
      </c>
      <c r="G556" t="str">
        <f>".260"</f>
        <v>.260</v>
      </c>
      <c r="H556" t="str">
        <f>".2424"</f>
        <v>.2424</v>
      </c>
    </row>
    <row r="557" spans="1:8" ht="14.25">
      <c r="A557">
        <v>23</v>
      </c>
      <c r="B557" t="s">
        <v>32</v>
      </c>
      <c r="C557" t="str">
        <f>".199"</f>
        <v>.199</v>
      </c>
      <c r="D557" t="str">
        <f>".227"</f>
        <v>.227</v>
      </c>
      <c r="E557" t="str">
        <f>".277"</f>
        <v>.277</v>
      </c>
      <c r="F557" t="str">
        <f>".272"</f>
        <v>.272</v>
      </c>
      <c r="G557" t="str">
        <f>".240"</f>
        <v>.240</v>
      </c>
      <c r="H557" t="str">
        <f>".2430"</f>
        <v>.2430</v>
      </c>
    </row>
    <row r="558" spans="1:8" ht="14.25">
      <c r="A558">
        <v>24</v>
      </c>
      <c r="B558" t="s">
        <v>25</v>
      </c>
      <c r="C558" t="str">
        <f>".219"</f>
        <v>.219</v>
      </c>
      <c r="D558" t="str">
        <f>".151"</f>
        <v>.151</v>
      </c>
      <c r="E558" t="str">
        <f>".180"</f>
        <v>.180</v>
      </c>
      <c r="F558" t="str">
        <f>".287"</f>
        <v>.287</v>
      </c>
      <c r="G558" t="str">
        <f>".393"</f>
        <v>.393</v>
      </c>
      <c r="H558" t="str">
        <f>".2460"</f>
        <v>.2460</v>
      </c>
    </row>
    <row r="559" spans="1:8" ht="14.25">
      <c r="A559">
        <v>25</v>
      </c>
      <c r="B559" t="s">
        <v>15</v>
      </c>
      <c r="C559" t="str">
        <f>".236"</f>
        <v>.236</v>
      </c>
      <c r="D559" t="str">
        <f>".325"</f>
        <v>.325</v>
      </c>
      <c r="E559" t="str">
        <f>".199"</f>
        <v>.199</v>
      </c>
      <c r="F559" t="str">
        <f>".210"</f>
        <v>.210</v>
      </c>
      <c r="G559" t="str">
        <f>".264"</f>
        <v>.264</v>
      </c>
      <c r="H559" t="str">
        <f>".2468"</f>
        <v>.2468</v>
      </c>
    </row>
    <row r="560" spans="1:8" ht="14.25">
      <c r="A560">
        <v>26</v>
      </c>
      <c r="B560" t="s">
        <v>51</v>
      </c>
      <c r="C560" t="str">
        <f>".228"</f>
        <v>.228</v>
      </c>
      <c r="D560" t="str">
        <f>".190"</f>
        <v>.190</v>
      </c>
      <c r="E560" t="str">
        <f>".282"</f>
        <v>.282</v>
      </c>
      <c r="F560" t="str">
        <f>".288"</f>
        <v>.288</v>
      </c>
      <c r="G560" t="str">
        <f>".247"</f>
        <v>.247</v>
      </c>
      <c r="H560" t="str">
        <f>".2470"</f>
        <v>.2470</v>
      </c>
    </row>
    <row r="561" spans="1:8" ht="14.25">
      <c r="A561">
        <v>27</v>
      </c>
      <c r="B561" t="s">
        <v>39</v>
      </c>
      <c r="C561" t="str">
        <f>".359"</f>
        <v>.359</v>
      </c>
      <c r="D561" t="str">
        <f>".217"</f>
        <v>.217</v>
      </c>
      <c r="E561" t="str">
        <f>".194"</f>
        <v>.194</v>
      </c>
      <c r="F561" t="str">
        <f>".273"</f>
        <v>.273</v>
      </c>
      <c r="G561" t="str">
        <f>".196"</f>
        <v>.196</v>
      </c>
      <c r="H561" t="str">
        <f>".2478"</f>
        <v>.2478</v>
      </c>
    </row>
    <row r="562" spans="1:8" ht="14.25">
      <c r="A562">
        <v>28</v>
      </c>
      <c r="B562" t="s">
        <v>23</v>
      </c>
      <c r="C562" t="str">
        <f>".143"</f>
        <v>.143</v>
      </c>
      <c r="D562" t="str">
        <f>".205"</f>
        <v>.205</v>
      </c>
      <c r="E562" t="str">
        <f>".291"</f>
        <v>.291</v>
      </c>
      <c r="F562" t="str">
        <f>".346"</f>
        <v>.346</v>
      </c>
      <c r="G562" t="str">
        <f>".256"</f>
        <v>.256</v>
      </c>
      <c r="H562" t="str">
        <f>".2482"</f>
        <v>.2482</v>
      </c>
    </row>
    <row r="563" spans="1:8" ht="14.25">
      <c r="A563">
        <v>29</v>
      </c>
      <c r="B563" t="s">
        <v>56</v>
      </c>
      <c r="C563" t="str">
        <f>".255"</f>
        <v>.255</v>
      </c>
      <c r="D563" t="str">
        <f>".296"</f>
        <v>.296</v>
      </c>
      <c r="E563" t="str">
        <f>".198"</f>
        <v>.198</v>
      </c>
      <c r="F563" t="str">
        <f>".215"</f>
        <v>.215</v>
      </c>
      <c r="G563" t="str">
        <f>".284"</f>
        <v>.284</v>
      </c>
      <c r="H563" t="str">
        <f>".2496"</f>
        <v>.2496</v>
      </c>
    </row>
    <row r="564" spans="1:8" ht="14.25">
      <c r="A564">
        <v>30</v>
      </c>
      <c r="B564" t="s">
        <v>13</v>
      </c>
      <c r="C564" t="str">
        <f>".365"</f>
        <v>.365</v>
      </c>
      <c r="D564" t="str">
        <f>".193"</f>
        <v>.193</v>
      </c>
      <c r="E564" t="str">
        <f>".206"</f>
        <v>.206</v>
      </c>
      <c r="F564" t="str">
        <f>".125"</f>
        <v>.125</v>
      </c>
      <c r="G564" t="str">
        <f>".375"</f>
        <v>.375</v>
      </c>
      <c r="H564" t="str">
        <f>".2528"</f>
        <v>.2528</v>
      </c>
    </row>
    <row r="565" spans="1:8" ht="14.25">
      <c r="A565">
        <v>31</v>
      </c>
      <c r="B565" t="s">
        <v>24</v>
      </c>
      <c r="C565" t="str">
        <f>".234"</f>
        <v>.234</v>
      </c>
      <c r="D565" t="str">
        <f>".256"</f>
        <v>.256</v>
      </c>
      <c r="E565" t="str">
        <f>".339"</f>
        <v>.339</v>
      </c>
      <c r="F565" t="str">
        <f>".229"</f>
        <v>.229</v>
      </c>
      <c r="G565" t="str">
        <f>".211"</f>
        <v>.211</v>
      </c>
      <c r="H565" t="str">
        <f>".2538"</f>
        <v>.2538</v>
      </c>
    </row>
    <row r="566" spans="1:8" ht="14.25">
      <c r="A566">
        <v>32</v>
      </c>
      <c r="B566" t="s">
        <v>94</v>
      </c>
      <c r="C566" t="str">
        <f>".199"</f>
        <v>.199</v>
      </c>
      <c r="D566" t="str">
        <f>".373"</f>
        <v>.373</v>
      </c>
      <c r="E566" t="str">
        <f>".144"</f>
        <v>.144</v>
      </c>
      <c r="F566" t="str">
        <f>".262"</f>
        <v>.262</v>
      </c>
      <c r="G566" t="str">
        <f>".311"</f>
        <v>.311</v>
      </c>
      <c r="H566" t="str">
        <f>".2578"</f>
        <v>.2578</v>
      </c>
    </row>
    <row r="567" spans="1:8" ht="14.25">
      <c r="A567">
        <v>33</v>
      </c>
      <c r="B567" t="s">
        <v>62</v>
      </c>
      <c r="C567" t="str">
        <f>".312"</f>
        <v>.312</v>
      </c>
      <c r="D567" t="str">
        <f>".270"</f>
        <v>.270</v>
      </c>
      <c r="E567" t="str">
        <f>".201"</f>
        <v>.201</v>
      </c>
      <c r="F567" t="str">
        <f>".219"</f>
        <v>.219</v>
      </c>
      <c r="G567" t="str">
        <f>".289"</f>
        <v>.289</v>
      </c>
      <c r="H567" t="str">
        <f>".2582"</f>
        <v>.2582</v>
      </c>
    </row>
    <row r="568" spans="1:8" ht="14.25">
      <c r="A568">
        <v>34</v>
      </c>
      <c r="B568" t="s">
        <v>79</v>
      </c>
      <c r="C568" t="str">
        <f>".288"</f>
        <v>.288</v>
      </c>
      <c r="D568" t="str">
        <f>".240"</f>
        <v>.240</v>
      </c>
      <c r="E568" t="str">
        <f>".333"</f>
        <v>.333</v>
      </c>
      <c r="F568" t="str">
        <f>".150"</f>
        <v>.150</v>
      </c>
      <c r="G568" t="str">
        <f>".282"</f>
        <v>.282</v>
      </c>
      <c r="H568" t="str">
        <f>".2586"</f>
        <v>.2586</v>
      </c>
    </row>
    <row r="569" spans="1:8" ht="14.25">
      <c r="A569">
        <v>35</v>
      </c>
      <c r="B569" t="s">
        <v>83</v>
      </c>
      <c r="C569" t="str">
        <f>".221"</f>
        <v>.221</v>
      </c>
      <c r="D569" t="str">
        <f>".123"</f>
        <v>.123</v>
      </c>
      <c r="E569" t="str">
        <f>".274"</f>
        <v>.274</v>
      </c>
      <c r="F569" t="str">
        <f>".334"</f>
        <v>.334</v>
      </c>
      <c r="G569" t="str">
        <f>".343"</f>
        <v>.343</v>
      </c>
      <c r="H569" t="str">
        <f>".2590"</f>
        <v>.2590</v>
      </c>
    </row>
    <row r="570" spans="1:8" ht="14.25">
      <c r="A570">
        <v>36</v>
      </c>
      <c r="B570" t="s">
        <v>17</v>
      </c>
      <c r="C570" t="str">
        <f>".217"</f>
        <v>.217</v>
      </c>
      <c r="D570" t="str">
        <f>".211"</f>
        <v>.211</v>
      </c>
      <c r="E570" t="str">
        <f>".192"</f>
        <v>.192</v>
      </c>
      <c r="F570" t="str">
        <f>".369"</f>
        <v>.369</v>
      </c>
      <c r="G570" t="str">
        <f>".316"</f>
        <v>.316</v>
      </c>
      <c r="H570" t="str">
        <f>".2610"</f>
        <v>.2610</v>
      </c>
    </row>
    <row r="571" spans="1:8" ht="14.25">
      <c r="A571">
        <v>37</v>
      </c>
      <c r="B571" t="s">
        <v>40</v>
      </c>
      <c r="C571" t="str">
        <f>".189"</f>
        <v>.189</v>
      </c>
      <c r="D571" t="str">
        <f>".114"</f>
        <v>.114</v>
      </c>
      <c r="E571" t="str">
        <f>".190"</f>
        <v>.190</v>
      </c>
      <c r="F571" t="str">
        <f>".406"</f>
        <v>.406</v>
      </c>
      <c r="G571" t="str">
        <f>".412"</f>
        <v>.412</v>
      </c>
      <c r="H571" t="str">
        <f>".2622"</f>
        <v>.2622</v>
      </c>
    </row>
    <row r="572" spans="1:8" ht="14.25">
      <c r="A572">
        <v>38</v>
      </c>
      <c r="B572" t="s">
        <v>60</v>
      </c>
      <c r="C572" t="str">
        <f>".266"</f>
        <v>.266</v>
      </c>
      <c r="D572" t="str">
        <f>".342"</f>
        <v>.342</v>
      </c>
      <c r="E572" t="str">
        <f>".247"</f>
        <v>.247</v>
      </c>
      <c r="F572" t="str">
        <f>".225"</f>
        <v>.225</v>
      </c>
      <c r="G572" t="str">
        <f>".255"</f>
        <v>.255</v>
      </c>
      <c r="H572" t="str">
        <f>".2670"</f>
        <v>.2670</v>
      </c>
    </row>
    <row r="573" spans="1:8" ht="14.25">
      <c r="A573">
        <v>39</v>
      </c>
      <c r="B573" t="s">
        <v>63</v>
      </c>
      <c r="C573" t="str">
        <f>".246"</f>
        <v>.246</v>
      </c>
      <c r="D573" t="str">
        <f>".282"</f>
        <v>.282</v>
      </c>
      <c r="E573" t="str">
        <f>".277"</f>
        <v>.277</v>
      </c>
      <c r="F573" t="str">
        <f>".251"</f>
        <v>.251</v>
      </c>
      <c r="G573" t="str">
        <f>".284"</f>
        <v>.284</v>
      </c>
      <c r="H573" t="str">
        <f>".2680"</f>
        <v>.2680</v>
      </c>
    </row>
    <row r="574" spans="1:8" ht="14.25">
      <c r="A574">
        <v>40</v>
      </c>
      <c r="B574" t="s">
        <v>82</v>
      </c>
      <c r="C574" t="str">
        <f>".329"</f>
        <v>.329</v>
      </c>
      <c r="D574" t="str">
        <f>".203"</f>
        <v>.203</v>
      </c>
      <c r="E574" t="str">
        <f>".369"</f>
        <v>.369</v>
      </c>
      <c r="F574" t="str">
        <f>".283"</f>
        <v>.283</v>
      </c>
      <c r="G574" t="str">
        <f>".178"</f>
        <v>.178</v>
      </c>
      <c r="H574" t="str">
        <f>".2724"</f>
        <v>.2724</v>
      </c>
    </row>
    <row r="575" spans="1:8" ht="14.25">
      <c r="A575">
        <v>41</v>
      </c>
      <c r="B575" t="s">
        <v>14</v>
      </c>
      <c r="C575" t="str">
        <f>".168"</f>
        <v>.168</v>
      </c>
      <c r="D575" t="str">
        <f>".301"</f>
        <v>.301</v>
      </c>
      <c r="E575" t="str">
        <f>".320"</f>
        <v>.320</v>
      </c>
      <c r="F575" t="str">
        <f>".121"</f>
        <v>.121</v>
      </c>
      <c r="G575" t="str">
        <f>".458"</f>
        <v>.458</v>
      </c>
      <c r="H575" t="str">
        <f>".2736"</f>
        <v>.2736</v>
      </c>
    </row>
    <row r="576" spans="1:8" ht="14.25">
      <c r="A576">
        <v>42</v>
      </c>
      <c r="B576" t="s">
        <v>44</v>
      </c>
      <c r="C576" t="str">
        <f>".276"</f>
        <v>.276</v>
      </c>
      <c r="D576" t="str">
        <f>".231"</f>
        <v>.231</v>
      </c>
      <c r="E576" t="str">
        <f>".278"</f>
        <v>.278</v>
      </c>
      <c r="F576" t="str">
        <f>".311"</f>
        <v>.311</v>
      </c>
      <c r="G576" t="str">
        <f>".289"</f>
        <v>.289</v>
      </c>
      <c r="H576" t="str">
        <f>".2770"</f>
        <v>.2770</v>
      </c>
    </row>
    <row r="577" spans="1:8" ht="14.25">
      <c r="A577">
        <v>43</v>
      </c>
      <c r="B577" t="s">
        <v>58</v>
      </c>
      <c r="C577" t="str">
        <f>".245"</f>
        <v>.245</v>
      </c>
      <c r="D577" t="str">
        <f>".330"</f>
        <v>.330</v>
      </c>
      <c r="E577" t="str">
        <f>".223"</f>
        <v>.223</v>
      </c>
      <c r="F577" t="str">
        <f>".216"</f>
        <v>.216</v>
      </c>
      <c r="G577" t="str">
        <f>".372"</f>
        <v>.372</v>
      </c>
      <c r="H577" t="str">
        <f>".2772"</f>
        <v>.2772</v>
      </c>
    </row>
    <row r="578" spans="1:8" ht="14.25">
      <c r="A578">
        <v>44</v>
      </c>
      <c r="B578" t="s">
        <v>68</v>
      </c>
      <c r="C578" t="str">
        <f>".310"</f>
        <v>.310</v>
      </c>
      <c r="D578" t="str">
        <f>".141"</f>
        <v>.141</v>
      </c>
      <c r="E578" t="str">
        <f>".303"</f>
        <v>.303</v>
      </c>
      <c r="F578" t="str">
        <f>".341"</f>
        <v>.341</v>
      </c>
      <c r="G578" t="str">
        <f>".295"</f>
        <v>.295</v>
      </c>
      <c r="H578" t="str">
        <f>".2780"</f>
        <v>.2780</v>
      </c>
    </row>
    <row r="579" spans="1:8" ht="14.25">
      <c r="A579">
        <v>45</v>
      </c>
      <c r="B579" t="s">
        <v>28</v>
      </c>
      <c r="C579" t="str">
        <f>".241"</f>
        <v>.241</v>
      </c>
      <c r="D579" t="str">
        <f>".183"</f>
        <v>.183</v>
      </c>
      <c r="E579" t="str">
        <f>".221"</f>
        <v>.221</v>
      </c>
      <c r="F579" t="str">
        <f>".333"</f>
        <v>.333</v>
      </c>
      <c r="G579" t="str">
        <f>".419"</f>
        <v>.419</v>
      </c>
      <c r="H579" t="str">
        <f>".2794"</f>
        <v>.2794</v>
      </c>
    </row>
    <row r="580" spans="1:8" ht="14.25">
      <c r="A580">
        <v>46</v>
      </c>
      <c r="B580" t="s">
        <v>76</v>
      </c>
      <c r="C580" t="str">
        <f>".332"</f>
        <v>.332</v>
      </c>
      <c r="D580" t="str">
        <f>".254"</f>
        <v>.254</v>
      </c>
      <c r="E580" t="str">
        <f>".280"</f>
        <v>.280</v>
      </c>
      <c r="F580" t="str">
        <f>".279"</f>
        <v>.279</v>
      </c>
      <c r="G580" t="str">
        <f>".255"</f>
        <v>.255</v>
      </c>
      <c r="H580" t="str">
        <f>".2800"</f>
        <v>.2800</v>
      </c>
    </row>
    <row r="581" spans="1:8" ht="14.25">
      <c r="A581">
        <v>47</v>
      </c>
      <c r="B581" t="s">
        <v>34</v>
      </c>
      <c r="C581" t="str">
        <f>".279"</f>
        <v>.279</v>
      </c>
      <c r="D581" t="str">
        <f>".302"</f>
        <v>.302</v>
      </c>
      <c r="E581" t="str">
        <f>".251"</f>
        <v>.251</v>
      </c>
      <c r="F581" t="str">
        <f>".340"</f>
        <v>.340</v>
      </c>
      <c r="G581" t="str">
        <f>".239"</f>
        <v>.239</v>
      </c>
      <c r="H581" t="str">
        <f>".2822"</f>
        <v>.2822</v>
      </c>
    </row>
    <row r="582" spans="1:8" ht="14.25">
      <c r="A582">
        <v>48</v>
      </c>
      <c r="B582" t="s">
        <v>43</v>
      </c>
      <c r="C582" t="str">
        <f>".284"</f>
        <v>.284</v>
      </c>
      <c r="D582" t="str">
        <f>".341"</f>
        <v>.341</v>
      </c>
      <c r="E582" t="str">
        <f>".294"</f>
        <v>.294</v>
      </c>
      <c r="F582" t="str">
        <f>".273"</f>
        <v>.273</v>
      </c>
      <c r="G582" t="str">
        <f>".227"</f>
        <v>.227</v>
      </c>
      <c r="H582" t="str">
        <f>".2838"</f>
        <v>.2838</v>
      </c>
    </row>
    <row r="583" spans="1:9" ht="14.25">
      <c r="A583">
        <v>49</v>
      </c>
      <c r="B583" t="s">
        <v>37</v>
      </c>
      <c r="C583" t="str">
        <f>".276"</f>
        <v>.276</v>
      </c>
      <c r="D583" t="str">
        <f>".293"</f>
        <v>.293</v>
      </c>
      <c r="E583" t="str">
        <f>".153"</f>
        <v>.153</v>
      </c>
      <c r="F583" t="str">
        <f>".297"</f>
        <v>.297</v>
      </c>
      <c r="G583" t="str">
        <f>".404"</f>
        <v>.404</v>
      </c>
      <c r="H583" t="str">
        <f>".2846"</f>
        <v>.2846</v>
      </c>
      <c r="I583" t="s">
        <v>75</v>
      </c>
    </row>
    <row r="584" spans="1:9" ht="14.25">
      <c r="A584">
        <v>50</v>
      </c>
      <c r="B584" t="s">
        <v>72</v>
      </c>
      <c r="C584" t="str">
        <f>".158"</f>
        <v>.158</v>
      </c>
      <c r="D584" t="str">
        <f>".241"</f>
        <v>.241</v>
      </c>
      <c r="E584" t="str">
        <f>".279"</f>
        <v>.279</v>
      </c>
      <c r="F584" t="str">
        <f>".298"</f>
        <v>.298</v>
      </c>
      <c r="G584" t="str">
        <f>".447"</f>
        <v>.447</v>
      </c>
      <c r="H584" t="str">
        <f>".2846"</f>
        <v>.2846</v>
      </c>
      <c r="I584" t="s">
        <v>77</v>
      </c>
    </row>
    <row r="585" spans="1:8" ht="14.25">
      <c r="A585">
        <v>51</v>
      </c>
      <c r="B585" t="s">
        <v>85</v>
      </c>
      <c r="C585" t="str">
        <f>".368"</f>
        <v>.368</v>
      </c>
      <c r="D585" t="str">
        <f>".272"</f>
        <v>.272</v>
      </c>
      <c r="E585" t="str">
        <f>".323"</f>
        <v>.323</v>
      </c>
      <c r="F585" t="str">
        <f>".248"</f>
        <v>.248</v>
      </c>
      <c r="G585" t="str">
        <f>".218"</f>
        <v>.218</v>
      </c>
      <c r="H585" t="str">
        <f>".2858"</f>
        <v>.2858</v>
      </c>
    </row>
    <row r="586" spans="1:8" ht="14.25">
      <c r="A586">
        <v>52</v>
      </c>
      <c r="B586" t="s">
        <v>29</v>
      </c>
      <c r="C586" t="str">
        <f>".277"</f>
        <v>.277</v>
      </c>
      <c r="D586" t="str">
        <f>".236"</f>
        <v>.236</v>
      </c>
      <c r="E586" t="str">
        <f>".284"</f>
        <v>.284</v>
      </c>
      <c r="F586" t="str">
        <f>".257"</f>
        <v>.257</v>
      </c>
      <c r="G586" t="str">
        <f>".384"</f>
        <v>.384</v>
      </c>
      <c r="H586" t="str">
        <f>".2876"</f>
        <v>.2876</v>
      </c>
    </row>
    <row r="587" spans="1:9" ht="14.25">
      <c r="A587">
        <v>53</v>
      </c>
      <c r="B587" t="s">
        <v>18</v>
      </c>
      <c r="C587" t="str">
        <f>".304"</f>
        <v>.304</v>
      </c>
      <c r="D587" t="str">
        <f>".332"</f>
        <v>.332</v>
      </c>
      <c r="E587" t="str">
        <f>".176"</f>
        <v>.176</v>
      </c>
      <c r="F587" t="str">
        <f>".181"</f>
        <v>.181</v>
      </c>
      <c r="G587" t="str">
        <f>".472"</f>
        <v>.472</v>
      </c>
      <c r="H587" t="str">
        <f>".2930"</f>
        <v>.2930</v>
      </c>
      <c r="I587" t="s">
        <v>75</v>
      </c>
    </row>
    <row r="588" spans="1:9" ht="14.25">
      <c r="A588">
        <v>54</v>
      </c>
      <c r="B588" t="s">
        <v>78</v>
      </c>
      <c r="C588" t="str">
        <f>".399"</f>
        <v>.399</v>
      </c>
      <c r="D588" t="str">
        <f>".286"</f>
        <v>.286</v>
      </c>
      <c r="E588" t="str">
        <f>".274"</f>
        <v>.274</v>
      </c>
      <c r="F588" t="str">
        <f>".224"</f>
        <v>.224</v>
      </c>
      <c r="G588" t="str">
        <f>".282"</f>
        <v>.282</v>
      </c>
      <c r="H588" t="str">
        <f>".2930"</f>
        <v>.2930</v>
      </c>
      <c r="I588" t="s">
        <v>77</v>
      </c>
    </row>
    <row r="589" spans="1:8" ht="14.25">
      <c r="A589">
        <v>55</v>
      </c>
      <c r="B589" t="s">
        <v>70</v>
      </c>
      <c r="C589" t="str">
        <f>".318"</f>
        <v>.318</v>
      </c>
      <c r="D589" t="str">
        <f>".253"</f>
        <v>.253</v>
      </c>
      <c r="E589" t="str">
        <f>".257"</f>
        <v>.257</v>
      </c>
      <c r="F589" t="str">
        <f>".378"</f>
        <v>.378</v>
      </c>
      <c r="G589" t="str">
        <f>".265"</f>
        <v>.265</v>
      </c>
      <c r="H589" t="str">
        <f>".2942"</f>
        <v>.2942</v>
      </c>
    </row>
    <row r="590" spans="1:8" ht="14.25">
      <c r="A590">
        <v>56</v>
      </c>
      <c r="B590" t="s">
        <v>93</v>
      </c>
      <c r="C590" t="str">
        <f>".257"</f>
        <v>.257</v>
      </c>
      <c r="D590" t="str">
        <f>".267"</f>
        <v>.267</v>
      </c>
      <c r="E590" t="str">
        <f>".324"</f>
        <v>.324</v>
      </c>
      <c r="F590" t="str">
        <f>".429"</f>
        <v>.429</v>
      </c>
      <c r="G590" t="str">
        <f>".238"</f>
        <v>.238</v>
      </c>
      <c r="H590" t="str">
        <f>".3030"</f>
        <v>.3030</v>
      </c>
    </row>
    <row r="591" spans="1:8" ht="14.25">
      <c r="A591">
        <v>57</v>
      </c>
      <c r="B591" t="s">
        <v>35</v>
      </c>
      <c r="C591" t="str">
        <f>".135"</f>
        <v>.135</v>
      </c>
      <c r="D591" t="str">
        <f>".415"</f>
        <v>.415</v>
      </c>
      <c r="E591" t="str">
        <f>".271"</f>
        <v>.271</v>
      </c>
      <c r="F591" t="str">
        <f>".476"</f>
        <v>.476</v>
      </c>
      <c r="G591" t="str">
        <f>".224"</f>
        <v>.224</v>
      </c>
      <c r="H591" t="str">
        <f>".3042"</f>
        <v>.3042</v>
      </c>
    </row>
    <row r="592" spans="1:8" ht="14.25">
      <c r="A592">
        <v>58</v>
      </c>
      <c r="B592" t="s">
        <v>64</v>
      </c>
      <c r="C592" t="str">
        <f>".235"</f>
        <v>.235</v>
      </c>
      <c r="D592" t="str">
        <f>".231"</f>
        <v>.231</v>
      </c>
      <c r="E592" t="str">
        <f>".233"</f>
        <v>.233</v>
      </c>
      <c r="F592" t="str">
        <f>".455"</f>
        <v>.455</v>
      </c>
      <c r="G592" t="str">
        <f>".378"</f>
        <v>.378</v>
      </c>
      <c r="H592" t="str">
        <f>".3064"</f>
        <v>.3064</v>
      </c>
    </row>
    <row r="593" spans="1:8" ht="14.25">
      <c r="A593">
        <v>59</v>
      </c>
      <c r="B593" t="s">
        <v>22</v>
      </c>
      <c r="C593" t="str">
        <f>".397"</f>
        <v>.397</v>
      </c>
      <c r="D593" t="str">
        <f>".118"</f>
        <v>.118</v>
      </c>
      <c r="E593" t="str">
        <f>".290"</f>
        <v>.290</v>
      </c>
      <c r="F593" t="str">
        <f>".297"</f>
        <v>.297</v>
      </c>
      <c r="G593" t="str">
        <f>".436"</f>
        <v>.436</v>
      </c>
      <c r="H593" t="str">
        <f>".3076"</f>
        <v>.3076</v>
      </c>
    </row>
    <row r="594" spans="1:8" ht="14.25">
      <c r="A594">
        <v>60</v>
      </c>
      <c r="B594" t="s">
        <v>92</v>
      </c>
      <c r="C594" t="str">
        <f>".248"</f>
        <v>.248</v>
      </c>
      <c r="D594" t="str">
        <f>".228"</f>
        <v>.228</v>
      </c>
      <c r="E594" t="str">
        <f>".295"</f>
        <v>.295</v>
      </c>
      <c r="F594" t="str">
        <f>".358"</f>
        <v>.358</v>
      </c>
      <c r="G594" t="str">
        <f>".423"</f>
        <v>.423</v>
      </c>
      <c r="H594" t="str">
        <f>".3104"</f>
        <v>.3104</v>
      </c>
    </row>
    <row r="595" spans="1:8" ht="14.25">
      <c r="A595">
        <v>61</v>
      </c>
      <c r="B595" t="s">
        <v>80</v>
      </c>
      <c r="C595" t="str">
        <f>".421"</f>
        <v>.421</v>
      </c>
      <c r="D595" t="str">
        <f>".305"</f>
        <v>.305</v>
      </c>
      <c r="E595" t="str">
        <f>".328"</f>
        <v>.328</v>
      </c>
      <c r="F595" t="str">
        <f>".310"</f>
        <v>.310</v>
      </c>
      <c r="G595" t="str">
        <f>".199"</f>
        <v>.199</v>
      </c>
      <c r="H595" t="str">
        <f>".3126"</f>
        <v>.3126</v>
      </c>
    </row>
    <row r="596" spans="1:8" ht="14.25">
      <c r="A596">
        <v>62</v>
      </c>
      <c r="B596" t="s">
        <v>67</v>
      </c>
      <c r="C596" t="str">
        <f>".412"</f>
        <v>.412</v>
      </c>
      <c r="D596" t="str">
        <f>".312"</f>
        <v>.312</v>
      </c>
      <c r="E596" t="str">
        <f>".293"</f>
        <v>.293</v>
      </c>
      <c r="F596" t="str">
        <f>".282"</f>
        <v>.282</v>
      </c>
      <c r="G596" t="str">
        <f>".287"</f>
        <v>.287</v>
      </c>
      <c r="H596" t="str">
        <f>".3172"</f>
        <v>.3172</v>
      </c>
    </row>
    <row r="597" spans="1:8" ht="14.25">
      <c r="A597">
        <v>63</v>
      </c>
      <c r="B597" t="s">
        <v>57</v>
      </c>
      <c r="C597" t="str">
        <f>".336"</f>
        <v>.336</v>
      </c>
      <c r="D597" t="str">
        <f>".325"</f>
        <v>.325</v>
      </c>
      <c r="E597" t="str">
        <f>".256"</f>
        <v>.256</v>
      </c>
      <c r="F597" t="str">
        <f>".330"</f>
        <v>.330</v>
      </c>
      <c r="G597" t="str">
        <f>".343"</f>
        <v>.343</v>
      </c>
      <c r="H597" t="str">
        <f>".3180"</f>
        <v>.3180</v>
      </c>
    </row>
    <row r="598" spans="1:8" ht="14.25">
      <c r="A598">
        <v>64</v>
      </c>
      <c r="B598" t="s">
        <v>74</v>
      </c>
      <c r="C598" t="str">
        <f>".167"</f>
        <v>.167</v>
      </c>
      <c r="D598" t="str">
        <f>".371"</f>
        <v>.371</v>
      </c>
      <c r="E598" t="str">
        <f>".298"</f>
        <v>.298</v>
      </c>
      <c r="F598" t="str">
        <f>".265"</f>
        <v>.265</v>
      </c>
      <c r="G598" t="str">
        <f>".490"</f>
        <v>.490</v>
      </c>
      <c r="H598" t="str">
        <f>".3182"</f>
        <v>.3182</v>
      </c>
    </row>
    <row r="599" spans="1:8" ht="14.25">
      <c r="A599">
        <v>65</v>
      </c>
      <c r="B599" t="s">
        <v>55</v>
      </c>
      <c r="C599" t="str">
        <f>".252"</f>
        <v>.252</v>
      </c>
      <c r="D599" t="str">
        <f>".371"</f>
        <v>.371</v>
      </c>
      <c r="E599" t="str">
        <f>".299"</f>
        <v>.299</v>
      </c>
      <c r="F599" t="str">
        <f>".290"</f>
        <v>.290</v>
      </c>
      <c r="G599" t="str">
        <f>".425"</f>
        <v>.425</v>
      </c>
      <c r="H599" t="str">
        <f>".3274"</f>
        <v>.3274</v>
      </c>
    </row>
    <row r="600" spans="1:8" ht="14.25">
      <c r="A600">
        <v>66</v>
      </c>
      <c r="B600" t="s">
        <v>30</v>
      </c>
      <c r="C600" t="str">
        <f>".354"</f>
        <v>.354</v>
      </c>
      <c r="D600" t="str">
        <f>".287"</f>
        <v>.287</v>
      </c>
      <c r="E600" t="str">
        <f>".372"</f>
        <v>.372</v>
      </c>
      <c r="F600" t="str">
        <f>".379"</f>
        <v>.379</v>
      </c>
      <c r="G600" t="str">
        <f>".266"</f>
        <v>.266</v>
      </c>
      <c r="H600" t="str">
        <f>".3316"</f>
        <v>.3316</v>
      </c>
    </row>
    <row r="601" spans="1:8" ht="14.25">
      <c r="A601">
        <v>67</v>
      </c>
      <c r="B601" t="s">
        <v>71</v>
      </c>
      <c r="C601" t="str">
        <f>".392"</f>
        <v>.392</v>
      </c>
      <c r="D601" t="str">
        <f>".328"</f>
        <v>.328</v>
      </c>
      <c r="E601" t="str">
        <f>".306"</f>
        <v>.306</v>
      </c>
      <c r="F601" t="str">
        <f>".223"</f>
        <v>.223</v>
      </c>
      <c r="G601" t="str">
        <f>".423"</f>
        <v>.423</v>
      </c>
      <c r="H601" t="str">
        <f>".3344"</f>
        <v>.3344</v>
      </c>
    </row>
    <row r="602" spans="1:8" ht="14.25">
      <c r="A602">
        <v>68</v>
      </c>
      <c r="B602" t="s">
        <v>69</v>
      </c>
      <c r="C602" t="str">
        <f>".408"</f>
        <v>.408</v>
      </c>
      <c r="D602" t="str">
        <f>".206"</f>
        <v>.206</v>
      </c>
      <c r="E602" t="str">
        <f>".361"</f>
        <v>.361</v>
      </c>
      <c r="F602" t="str">
        <f>".506"</f>
        <v>.506</v>
      </c>
      <c r="G602" t="str">
        <f>".204"</f>
        <v>.204</v>
      </c>
      <c r="H602" t="str">
        <f>".3370"</f>
        <v>.3370</v>
      </c>
    </row>
    <row r="603" spans="1:8" ht="14.25">
      <c r="A603">
        <v>69</v>
      </c>
      <c r="B603" t="s">
        <v>33</v>
      </c>
      <c r="C603" t="str">
        <f>".251"</f>
        <v>.251</v>
      </c>
      <c r="D603" t="str">
        <f>".402"</f>
        <v>.402</v>
      </c>
      <c r="E603" t="str">
        <f>".264"</f>
        <v>.264</v>
      </c>
      <c r="F603" t="str">
        <f>".331"</f>
        <v>.331</v>
      </c>
      <c r="G603" t="str">
        <f>".439"</f>
        <v>.439</v>
      </c>
      <c r="H603" t="str">
        <f>".3374"</f>
        <v>.3374</v>
      </c>
    </row>
    <row r="604" spans="1:8" ht="14.25">
      <c r="A604">
        <v>70</v>
      </c>
      <c r="B604" t="s">
        <v>86</v>
      </c>
      <c r="C604" t="str">
        <f>".359"</f>
        <v>.359</v>
      </c>
      <c r="D604" t="str">
        <f>".336"</f>
        <v>.336</v>
      </c>
      <c r="E604" t="str">
        <f>".245"</f>
        <v>.245</v>
      </c>
      <c r="F604" t="str">
        <f>".400"</f>
        <v>.400</v>
      </c>
      <c r="G604" t="str">
        <f>".389"</f>
        <v>.389</v>
      </c>
      <c r="H604" t="str">
        <f>".3458"</f>
        <v>.3458</v>
      </c>
    </row>
    <row r="605" spans="1:8" ht="14.25">
      <c r="A605">
        <v>71</v>
      </c>
      <c r="B605" t="s">
        <v>52</v>
      </c>
      <c r="C605" t="str">
        <f>".299"</f>
        <v>.299</v>
      </c>
      <c r="D605" t="str">
        <f>".401"</f>
        <v>.401</v>
      </c>
      <c r="E605" t="str">
        <f>".401"</f>
        <v>.401</v>
      </c>
      <c r="F605" t="str">
        <f>".278"</f>
        <v>.278</v>
      </c>
      <c r="G605" t="str">
        <f>".358"</f>
        <v>.358</v>
      </c>
      <c r="H605" t="str">
        <f>".3474"</f>
        <v>.3474</v>
      </c>
    </row>
    <row r="606" spans="1:8" ht="14.25">
      <c r="A606">
        <v>72</v>
      </c>
      <c r="B606" t="s">
        <v>81</v>
      </c>
      <c r="C606" t="str">
        <f>".324"</f>
        <v>.324</v>
      </c>
      <c r="D606" t="str">
        <f>".326"</f>
        <v>.326</v>
      </c>
      <c r="E606" t="str">
        <f>".338"</f>
        <v>.338</v>
      </c>
      <c r="F606" t="str">
        <f>".401"</f>
        <v>.401</v>
      </c>
      <c r="G606" t="str">
        <f>".350"</f>
        <v>.350</v>
      </c>
      <c r="H606" t="str">
        <f>".3478"</f>
        <v>.3478</v>
      </c>
    </row>
    <row r="607" spans="1:8" ht="14.25">
      <c r="A607">
        <v>73</v>
      </c>
      <c r="B607" t="s">
        <v>88</v>
      </c>
      <c r="C607" t="str">
        <f>".342"</f>
        <v>.342</v>
      </c>
      <c r="D607" t="str">
        <f>".387"</f>
        <v>.387</v>
      </c>
      <c r="E607" t="str">
        <f>".396"</f>
        <v>.396</v>
      </c>
      <c r="F607" t="str">
        <f>".406"</f>
        <v>.406</v>
      </c>
      <c r="G607" t="str">
        <f>".214"</f>
        <v>.214</v>
      </c>
      <c r="H607" t="str">
        <f>".3490"</f>
        <v>.3490</v>
      </c>
    </row>
    <row r="608" spans="1:9" ht="14.25">
      <c r="A608">
        <v>74</v>
      </c>
      <c r="B608" t="s">
        <v>53</v>
      </c>
      <c r="C608" t="str">
        <f>".496"</f>
        <v>.496</v>
      </c>
      <c r="D608" t="str">
        <f>".226"</f>
        <v>.226</v>
      </c>
      <c r="E608" t="str">
        <f>".173"</f>
        <v>.173</v>
      </c>
      <c r="F608" t="str">
        <f>".456"</f>
        <v>.456</v>
      </c>
      <c r="G608" t="str">
        <f>".421"</f>
        <v>.421</v>
      </c>
      <c r="H608" t="str">
        <f>".3544"</f>
        <v>.3544</v>
      </c>
      <c r="I608" t="s">
        <v>75</v>
      </c>
    </row>
    <row r="609" spans="1:9" ht="14.25">
      <c r="A609">
        <v>75</v>
      </c>
      <c r="B609" t="s">
        <v>36</v>
      </c>
      <c r="C609" t="str">
        <f>".245"</f>
        <v>.245</v>
      </c>
      <c r="D609" t="str">
        <f>".385"</f>
        <v>.385</v>
      </c>
      <c r="E609" t="str">
        <f>".437"</f>
        <v>.437</v>
      </c>
      <c r="F609" t="str">
        <f>".236"</f>
        <v>.236</v>
      </c>
      <c r="G609" t="str">
        <f>".469"</f>
        <v>.469</v>
      </c>
      <c r="H609" t="str">
        <f>".3544"</f>
        <v>.3544</v>
      </c>
      <c r="I609" t="s">
        <v>77</v>
      </c>
    </row>
    <row r="610" spans="1:8" ht="14.25">
      <c r="A610">
        <v>76</v>
      </c>
      <c r="B610" t="s">
        <v>65</v>
      </c>
      <c r="C610" t="str">
        <f>".418"</f>
        <v>.418</v>
      </c>
      <c r="D610" t="str">
        <f>".351"</f>
        <v>.351</v>
      </c>
      <c r="E610" t="str">
        <f>".107"</f>
        <v>.107</v>
      </c>
      <c r="F610" t="str">
        <f>".588"</f>
        <v>.588</v>
      </c>
      <c r="G610" t="str">
        <f>".331"</f>
        <v>.331</v>
      </c>
      <c r="H610" t="str">
        <f>".3590"</f>
        <v>.3590</v>
      </c>
    </row>
    <row r="611" spans="1:8" ht="14.25">
      <c r="A611">
        <v>77</v>
      </c>
      <c r="B611" t="s">
        <v>87</v>
      </c>
      <c r="C611" t="str">
        <f>".301"</f>
        <v>.301</v>
      </c>
      <c r="D611" t="str">
        <f>".373"</f>
        <v>.373</v>
      </c>
      <c r="E611" t="str">
        <f>".412"</f>
        <v>.412</v>
      </c>
      <c r="F611" t="str">
        <f>".369"</f>
        <v>.369</v>
      </c>
      <c r="G611" t="str">
        <f>".390"</f>
        <v>.390</v>
      </c>
      <c r="H611" t="str">
        <f>".3690"</f>
        <v>.3690</v>
      </c>
    </row>
    <row r="612" spans="1:8" ht="14.25">
      <c r="A612">
        <v>78</v>
      </c>
      <c r="B612" t="s">
        <v>89</v>
      </c>
      <c r="C612" t="str">
        <f>".325"</f>
        <v>.325</v>
      </c>
      <c r="D612" t="str">
        <f>".423"</f>
        <v>.423</v>
      </c>
      <c r="E612" t="str">
        <f>".414"</f>
        <v>.414</v>
      </c>
      <c r="F612" t="str">
        <f>".187"</f>
        <v>.187</v>
      </c>
      <c r="G612" t="str">
        <f>".513"</f>
        <v>.513</v>
      </c>
      <c r="H612" t="str">
        <f>".3724"</f>
        <v>.3724</v>
      </c>
    </row>
    <row r="613" spans="1:8" ht="14.25">
      <c r="A613">
        <v>79</v>
      </c>
      <c r="B613" t="s">
        <v>97</v>
      </c>
      <c r="C613" t="str">
        <f>".472"</f>
        <v>.472</v>
      </c>
      <c r="D613" t="str">
        <f>".397"</f>
        <v>.397</v>
      </c>
      <c r="E613" t="str">
        <f>".308"</f>
        <v>.308</v>
      </c>
      <c r="F613" t="str">
        <f>".332"</f>
        <v>.332</v>
      </c>
      <c r="G613" t="str">
        <f>".372"</f>
        <v>.372</v>
      </c>
      <c r="H613" t="str">
        <f>".3762"</f>
        <v>.3762</v>
      </c>
    </row>
    <row r="614" spans="1:8" ht="14.25">
      <c r="A614">
        <v>80</v>
      </c>
      <c r="B614" t="s">
        <v>49</v>
      </c>
      <c r="C614" t="str">
        <f>".355"</f>
        <v>.355</v>
      </c>
      <c r="D614" t="str">
        <f>".348"</f>
        <v>.348</v>
      </c>
      <c r="E614" t="str">
        <f>".402"</f>
        <v>.402</v>
      </c>
      <c r="F614" t="str">
        <f>".540"</f>
        <v>.540</v>
      </c>
      <c r="G614" t="str">
        <f>".348"</f>
        <v>.348</v>
      </c>
      <c r="H614" t="str">
        <f>".3986"</f>
        <v>.3986</v>
      </c>
    </row>
    <row r="615" spans="1:8" ht="14.25">
      <c r="A615">
        <v>81</v>
      </c>
      <c r="B615" t="s">
        <v>90</v>
      </c>
      <c r="C615" t="str">
        <f>".193"</f>
        <v>.193</v>
      </c>
      <c r="D615" t="str">
        <f>".568"</f>
        <v>.568</v>
      </c>
      <c r="E615" t="str">
        <f>".404"</f>
        <v>.404</v>
      </c>
      <c r="F615" t="str">
        <f>".319"</f>
        <v>.319</v>
      </c>
      <c r="G615" t="str">
        <f>".595"</f>
        <v>.595</v>
      </c>
      <c r="H615" t="str">
        <f>".4158"</f>
        <v>.4158</v>
      </c>
    </row>
    <row r="616" spans="1:8" ht="14.25">
      <c r="A616">
        <v>82</v>
      </c>
      <c r="B616" t="s">
        <v>73</v>
      </c>
      <c r="C616" t="str">
        <f>".547"</f>
        <v>.547</v>
      </c>
      <c r="D616" t="str">
        <f>".241"</f>
        <v>.241</v>
      </c>
      <c r="E616" t="str">
        <f>".542"</f>
        <v>.542</v>
      </c>
      <c r="F616" t="str">
        <f>".324"</f>
        <v>.324</v>
      </c>
      <c r="G616" t="str">
        <f>".573"</f>
        <v>.573</v>
      </c>
      <c r="H616" t="str">
        <f>".4454"</f>
        <v>.4454</v>
      </c>
    </row>
    <row r="617" spans="1:8" ht="14.25">
      <c r="A617">
        <v>83</v>
      </c>
      <c r="B617" t="s">
        <v>99</v>
      </c>
      <c r="C617" t="str">
        <f>".389"</f>
        <v>.389</v>
      </c>
      <c r="D617" t="str">
        <f>".199"</f>
        <v>.199</v>
      </c>
      <c r="E617" t="str">
        <f>"1.721"</f>
        <v>1.721</v>
      </c>
      <c r="F617" t="str">
        <f>".542"</f>
        <v>.542</v>
      </c>
      <c r="G617" t="str">
        <f>".453"</f>
        <v>.453</v>
      </c>
      <c r="H617" t="str">
        <f>".6608"</f>
        <v>.6608</v>
      </c>
    </row>
    <row r="618" spans="1:8" ht="14.25">
      <c r="A618">
        <v>84</v>
      </c>
      <c r="B618" t="s">
        <v>95</v>
      </c>
      <c r="C618" t="str">
        <f>"5.000"</f>
        <v>5.000</v>
      </c>
      <c r="D618" t="str">
        <f>"5.000"</f>
        <v>5.000</v>
      </c>
      <c r="E618" t="str">
        <f>"5.000"</f>
        <v>5.000</v>
      </c>
      <c r="F618" t="str">
        <f>"5.000"</f>
        <v>5.000</v>
      </c>
      <c r="G618" t="str">
        <f>"5.000"</f>
        <v>5.000</v>
      </c>
      <c r="H618" t="str">
        <f>"5.0000"</f>
        <v>5.0000</v>
      </c>
    </row>
    <row r="619" ht="14.25">
      <c r="A619" t="s">
        <v>139</v>
      </c>
    </row>
    <row r="621" ht="14.25">
      <c r="A621" t="s">
        <v>140</v>
      </c>
    </row>
    <row r="622" spans="1:9" ht="14.25">
      <c r="A622" t="s">
        <v>4</v>
      </c>
      <c r="B622" t="s">
        <v>5</v>
      </c>
      <c r="C622" t="s">
        <v>6</v>
      </c>
      <c r="D622" t="s">
        <v>7</v>
      </c>
      <c r="E622" t="s">
        <v>8</v>
      </c>
      <c r="F622" t="s">
        <v>9</v>
      </c>
      <c r="G622" t="s">
        <v>10</v>
      </c>
      <c r="H622" t="s">
        <v>11</v>
      </c>
      <c r="I622" t="s">
        <v>12</v>
      </c>
    </row>
    <row r="623" spans="1:8" ht="14.25">
      <c r="A623">
        <v>1</v>
      </c>
      <c r="B623" t="s">
        <v>51</v>
      </c>
      <c r="C623" t="str">
        <f>".347"</f>
        <v>.347</v>
      </c>
      <c r="D623" t="str">
        <f>".328"</f>
        <v>.328</v>
      </c>
      <c r="E623" t="str">
        <f>".375"</f>
        <v>.375</v>
      </c>
      <c r="F623" t="str">
        <f>".597"</f>
        <v>.597</v>
      </c>
      <c r="G623" t="str">
        <f>".306"</f>
        <v>.306</v>
      </c>
      <c r="H623" t="str">
        <f>".1953"</f>
        <v>.1953</v>
      </c>
    </row>
    <row r="624" spans="1:8" ht="14.25">
      <c r="A624">
        <v>2</v>
      </c>
      <c r="B624" t="s">
        <v>31</v>
      </c>
      <c r="C624" t="str">
        <f>".549"</f>
        <v>.549</v>
      </c>
      <c r="D624" t="str">
        <f>".301"</f>
        <v>.301</v>
      </c>
      <c r="E624" t="str">
        <f>".515"</f>
        <v>.515</v>
      </c>
      <c r="F624" t="str">
        <f>".440"</f>
        <v>.440</v>
      </c>
      <c r="G624" t="str">
        <f>".268"</f>
        <v>.268</v>
      </c>
      <c r="H624" t="str">
        <f>".2073"</f>
        <v>.2073</v>
      </c>
    </row>
    <row r="625" spans="1:8" ht="14.25">
      <c r="A625">
        <v>3</v>
      </c>
      <c r="B625" t="s">
        <v>13</v>
      </c>
      <c r="C625" t="str">
        <f>".336"</f>
        <v>.336</v>
      </c>
      <c r="D625" t="str">
        <f>".556"</f>
        <v>.556</v>
      </c>
      <c r="E625" t="str">
        <f>".338"</f>
        <v>.338</v>
      </c>
      <c r="F625" t="str">
        <f>".329"</f>
        <v>.329</v>
      </c>
      <c r="G625" t="str">
        <f>".553"</f>
        <v>.553</v>
      </c>
      <c r="H625" t="str">
        <f>".2112"</f>
        <v>.2112</v>
      </c>
    </row>
    <row r="626" spans="1:8" ht="14.25">
      <c r="A626">
        <v>4</v>
      </c>
      <c r="B626" t="s">
        <v>17</v>
      </c>
      <c r="C626" t="str">
        <f>".413"</f>
        <v>.413</v>
      </c>
      <c r="D626" t="str">
        <f>".384"</f>
        <v>.384</v>
      </c>
      <c r="E626" t="str">
        <f>".600"</f>
        <v>.600</v>
      </c>
      <c r="F626" t="str">
        <f>".428"</f>
        <v>.428</v>
      </c>
      <c r="G626" t="str">
        <f>".310"</f>
        <v>.310</v>
      </c>
      <c r="H626" t="str">
        <f>".2135"</f>
        <v>.2135</v>
      </c>
    </row>
    <row r="627" spans="1:8" ht="14.25">
      <c r="A627">
        <v>5</v>
      </c>
      <c r="B627" t="s">
        <v>25</v>
      </c>
      <c r="C627" t="str">
        <f>".342"</f>
        <v>.342</v>
      </c>
      <c r="D627" t="str">
        <f>".833"</f>
        <v>.833</v>
      </c>
      <c r="E627" t="str">
        <f>".340"</f>
        <v>.340</v>
      </c>
      <c r="F627" t="str">
        <f>".336"</f>
        <v>.336</v>
      </c>
      <c r="G627" t="str">
        <f>".327"</f>
        <v>.327</v>
      </c>
      <c r="H627" t="str">
        <f>".2178"</f>
        <v>.2178</v>
      </c>
    </row>
    <row r="628" spans="1:8" ht="14.25">
      <c r="A628">
        <v>6</v>
      </c>
      <c r="B628" t="s">
        <v>45</v>
      </c>
      <c r="C628" t="str">
        <f>".404"</f>
        <v>.404</v>
      </c>
      <c r="D628" t="str">
        <f>".528"</f>
        <v>.528</v>
      </c>
      <c r="E628" t="str">
        <f>".412"</f>
        <v>.412</v>
      </c>
      <c r="F628" t="str">
        <f>".369"</f>
        <v>.369</v>
      </c>
      <c r="G628" t="str">
        <f>".615"</f>
        <v>.615</v>
      </c>
      <c r="H628" t="str">
        <f>".2328"</f>
        <v>.2328</v>
      </c>
    </row>
    <row r="629" spans="1:8" ht="14.25">
      <c r="A629">
        <v>7</v>
      </c>
      <c r="B629" t="s">
        <v>55</v>
      </c>
      <c r="C629" t="str">
        <f>".525"</f>
        <v>.525</v>
      </c>
      <c r="D629" t="str">
        <f>".508"</f>
        <v>.508</v>
      </c>
      <c r="E629" t="str">
        <f>".285"</f>
        <v>.285</v>
      </c>
      <c r="F629" t="str">
        <f>".498"</f>
        <v>.498</v>
      </c>
      <c r="G629" t="str">
        <f>".527"</f>
        <v>.527</v>
      </c>
      <c r="H629" t="str">
        <f>".2343"</f>
        <v>.2343</v>
      </c>
    </row>
    <row r="630" spans="1:8" ht="14.25">
      <c r="A630">
        <v>8</v>
      </c>
      <c r="B630" t="s">
        <v>66</v>
      </c>
      <c r="C630" t="str">
        <f>".553"</f>
        <v>.553</v>
      </c>
      <c r="D630" t="str">
        <f>".464"</f>
        <v>.464</v>
      </c>
      <c r="E630" t="str">
        <f>".270"</f>
        <v>.270</v>
      </c>
      <c r="F630" t="str">
        <f>".576"</f>
        <v>.576</v>
      </c>
      <c r="G630" t="str">
        <f>".534"</f>
        <v>.534</v>
      </c>
      <c r="H630" t="str">
        <f>".2397"</f>
        <v>.2397</v>
      </c>
    </row>
    <row r="631" spans="1:8" ht="14.25">
      <c r="A631">
        <v>9</v>
      </c>
      <c r="B631" t="s">
        <v>15</v>
      </c>
      <c r="C631" t="str">
        <f>".540"</f>
        <v>.540</v>
      </c>
      <c r="D631" t="str">
        <f>".586"</f>
        <v>.586</v>
      </c>
      <c r="E631" t="str">
        <f>".505"</f>
        <v>.505</v>
      </c>
      <c r="F631" t="str">
        <f>".282"</f>
        <v>.282</v>
      </c>
      <c r="G631" t="str">
        <f>".512"</f>
        <v>.512</v>
      </c>
      <c r="H631" t="str">
        <f>".2425"</f>
        <v>.2425</v>
      </c>
    </row>
    <row r="632" spans="1:8" ht="14.25">
      <c r="A632">
        <v>10</v>
      </c>
      <c r="B632" t="s">
        <v>22</v>
      </c>
      <c r="C632" t="str">
        <f>".635"</f>
        <v>.635</v>
      </c>
      <c r="D632" t="str">
        <f>".658"</f>
        <v>.658</v>
      </c>
      <c r="E632" t="str">
        <f>".519"</f>
        <v>.519</v>
      </c>
      <c r="F632" t="str">
        <f>".364"</f>
        <v>.364</v>
      </c>
      <c r="G632" t="str">
        <f>".301"</f>
        <v>.301</v>
      </c>
      <c r="H632" t="str">
        <f>".2477"</f>
        <v>.2477</v>
      </c>
    </row>
    <row r="633" spans="1:8" ht="14.25">
      <c r="A633">
        <v>11</v>
      </c>
      <c r="B633" t="s">
        <v>42</v>
      </c>
      <c r="C633" t="str">
        <f>".364"</f>
        <v>.364</v>
      </c>
      <c r="D633" t="str">
        <f>".616"</f>
        <v>.616</v>
      </c>
      <c r="E633" t="str">
        <f>".492"</f>
        <v>.492</v>
      </c>
      <c r="F633" t="str">
        <f>".415"</f>
        <v>.415</v>
      </c>
      <c r="G633" t="str">
        <f>".592"</f>
        <v>.592</v>
      </c>
      <c r="H633" t="str">
        <f>".2479"</f>
        <v>.2479</v>
      </c>
    </row>
    <row r="634" spans="1:8" ht="14.25">
      <c r="A634">
        <v>12</v>
      </c>
      <c r="B634" t="s">
        <v>20</v>
      </c>
      <c r="C634" t="str">
        <f>".639"</f>
        <v>.639</v>
      </c>
      <c r="D634" t="str">
        <f>".436"</f>
        <v>.436</v>
      </c>
      <c r="E634" t="str">
        <f>".364"</f>
        <v>.364</v>
      </c>
      <c r="F634" t="str">
        <f>".674"</f>
        <v>.674</v>
      </c>
      <c r="G634" t="str">
        <f>".375"</f>
        <v>.375</v>
      </c>
      <c r="H634" t="str">
        <f>".2488"</f>
        <v>.2488</v>
      </c>
    </row>
    <row r="635" spans="1:8" ht="14.25">
      <c r="A635">
        <v>13</v>
      </c>
      <c r="B635" t="s">
        <v>19</v>
      </c>
      <c r="C635" t="str">
        <f>".508"</f>
        <v>.508</v>
      </c>
      <c r="D635" t="str">
        <f>".258"</f>
        <v>.258</v>
      </c>
      <c r="E635" t="str">
        <f>".389"</f>
        <v>.389</v>
      </c>
      <c r="F635" t="str">
        <f>".584"</f>
        <v>.584</v>
      </c>
      <c r="G635" t="str">
        <f>".756"</f>
        <v>.756</v>
      </c>
      <c r="H635" t="str">
        <f>".2495"</f>
        <v>.2495</v>
      </c>
    </row>
    <row r="636" spans="1:8" ht="14.25">
      <c r="A636">
        <v>14</v>
      </c>
      <c r="B636" t="s">
        <v>34</v>
      </c>
      <c r="C636" t="str">
        <f>".437"</f>
        <v>.437</v>
      </c>
      <c r="D636" t="str">
        <f>".468"</f>
        <v>.468</v>
      </c>
      <c r="E636" t="str">
        <f>".601"</f>
        <v>.601</v>
      </c>
      <c r="F636" t="str">
        <f>".448"</f>
        <v>.448</v>
      </c>
      <c r="G636" t="str">
        <f>".573"</f>
        <v>.573</v>
      </c>
      <c r="H636" t="str">
        <f>".2527"</f>
        <v>.2527</v>
      </c>
    </row>
    <row r="637" spans="1:8" ht="14.25">
      <c r="A637">
        <v>15</v>
      </c>
      <c r="B637" t="s">
        <v>52</v>
      </c>
      <c r="C637" t="str">
        <f>".673"</f>
        <v>.673</v>
      </c>
      <c r="D637" t="str">
        <f>".538"</f>
        <v>.538</v>
      </c>
      <c r="E637" t="str">
        <f>".353"</f>
        <v>.353</v>
      </c>
      <c r="F637" t="str">
        <f>".388"</f>
        <v>.388</v>
      </c>
      <c r="G637" t="str">
        <f>".580"</f>
        <v>.580</v>
      </c>
      <c r="H637" t="str">
        <f>".2532"</f>
        <v>.2532</v>
      </c>
    </row>
    <row r="638" spans="1:8" ht="14.25">
      <c r="A638">
        <v>16</v>
      </c>
      <c r="B638" t="s">
        <v>38</v>
      </c>
      <c r="C638" t="str">
        <f>".369"</f>
        <v>.369</v>
      </c>
      <c r="D638" t="str">
        <f>".436"</f>
        <v>.436</v>
      </c>
      <c r="E638" t="str">
        <f>".538"</f>
        <v>.538</v>
      </c>
      <c r="F638" t="str">
        <f>".691"</f>
        <v>.691</v>
      </c>
      <c r="G638" t="str">
        <f>".527"</f>
        <v>.527</v>
      </c>
      <c r="H638" t="str">
        <f>".2561"</f>
        <v>.2561</v>
      </c>
    </row>
    <row r="639" spans="1:8" ht="14.25">
      <c r="A639">
        <v>17</v>
      </c>
      <c r="B639" t="s">
        <v>32</v>
      </c>
      <c r="C639" t="str">
        <f>".398"</f>
        <v>.398</v>
      </c>
      <c r="D639" t="str">
        <f>".606"</f>
        <v>.606</v>
      </c>
      <c r="E639" t="str">
        <f>".506"</f>
        <v>.506</v>
      </c>
      <c r="F639" t="str">
        <f>".436"</f>
        <v>.436</v>
      </c>
      <c r="G639" t="str">
        <f>".620"</f>
        <v>.620</v>
      </c>
      <c r="H639" t="str">
        <f>".2566"</f>
        <v>.2566</v>
      </c>
    </row>
    <row r="640" spans="1:8" ht="14.25">
      <c r="A640">
        <v>18</v>
      </c>
      <c r="B640" t="s">
        <v>27</v>
      </c>
      <c r="C640" t="str">
        <f>".362"</f>
        <v>.362</v>
      </c>
      <c r="D640" t="str">
        <f>".882"</f>
        <v>.882</v>
      </c>
      <c r="E640" t="str">
        <f>".528"</f>
        <v>.528</v>
      </c>
      <c r="F640" t="str">
        <f>".496"</f>
        <v>.496</v>
      </c>
      <c r="G640" t="str">
        <f>".349"</f>
        <v>.349</v>
      </c>
      <c r="H640" t="str">
        <f>".2617"</f>
        <v>.2617</v>
      </c>
    </row>
    <row r="641" spans="1:8" ht="14.25">
      <c r="A641">
        <v>19</v>
      </c>
      <c r="B641" t="s">
        <v>83</v>
      </c>
      <c r="C641" t="str">
        <f>".852"</f>
        <v>.852</v>
      </c>
      <c r="D641" t="str">
        <f>".703"</f>
        <v>.703</v>
      </c>
      <c r="E641" t="str">
        <f>".411"</f>
        <v>.411</v>
      </c>
      <c r="F641" t="str">
        <f>".388"</f>
        <v>.388</v>
      </c>
      <c r="G641" t="str">
        <f>".327"</f>
        <v>.327</v>
      </c>
      <c r="H641" t="str">
        <f>".2681"</f>
        <v>.2681</v>
      </c>
    </row>
    <row r="642" spans="1:8" ht="14.25">
      <c r="A642">
        <v>20</v>
      </c>
      <c r="B642" t="s">
        <v>35</v>
      </c>
      <c r="C642" t="str">
        <f>".588"</f>
        <v>.588</v>
      </c>
      <c r="D642" t="str">
        <f>".537"</f>
        <v>.537</v>
      </c>
      <c r="E642" t="str">
        <f>".531"</f>
        <v>.531</v>
      </c>
      <c r="F642" t="str">
        <f>".421"</f>
        <v>.421</v>
      </c>
      <c r="G642" t="str">
        <f>".610"</f>
        <v>.610</v>
      </c>
      <c r="H642" t="str">
        <f>".2687"</f>
        <v>.2687</v>
      </c>
    </row>
    <row r="643" spans="1:8" ht="14.25">
      <c r="A643">
        <v>21</v>
      </c>
      <c r="B643" t="s">
        <v>94</v>
      </c>
      <c r="C643" t="str">
        <f>".755"</f>
        <v>.755</v>
      </c>
      <c r="D643" t="str">
        <f>".603"</f>
        <v>.603</v>
      </c>
      <c r="E643" t="str">
        <f>".510"</f>
        <v>.510</v>
      </c>
      <c r="F643" t="str">
        <f>".417"</f>
        <v>.417</v>
      </c>
      <c r="G643" t="str">
        <f>".422"</f>
        <v>.422</v>
      </c>
      <c r="H643" t="str">
        <f>".2707"</f>
        <v>.2707</v>
      </c>
    </row>
    <row r="644" spans="1:8" ht="14.25">
      <c r="A644">
        <v>22</v>
      </c>
      <c r="B644" t="s">
        <v>50</v>
      </c>
      <c r="C644" t="str">
        <f>".264"</f>
        <v>.264</v>
      </c>
      <c r="D644" t="str">
        <f>".467"</f>
        <v>.467</v>
      </c>
      <c r="E644" t="str">
        <f>".780"</f>
        <v>.780</v>
      </c>
      <c r="F644" t="str">
        <f>".480"</f>
        <v>.480</v>
      </c>
      <c r="G644" t="str">
        <f>".751"</f>
        <v>.751</v>
      </c>
      <c r="H644" t="str">
        <f>".2742"</f>
        <v>.2742</v>
      </c>
    </row>
    <row r="645" spans="1:8" ht="14.25">
      <c r="A645">
        <v>23</v>
      </c>
      <c r="B645" t="s">
        <v>56</v>
      </c>
      <c r="C645" t="str">
        <f>".527"</f>
        <v>.527</v>
      </c>
      <c r="D645" t="str">
        <f>".714"</f>
        <v>.714</v>
      </c>
      <c r="E645" t="str">
        <f>".454"</f>
        <v>.454</v>
      </c>
      <c r="F645" t="str">
        <f>".577"</f>
        <v>.577</v>
      </c>
      <c r="G645" t="str">
        <f>".486"</f>
        <v>.486</v>
      </c>
      <c r="H645" t="str">
        <f>".2758"</f>
        <v>.2758</v>
      </c>
    </row>
    <row r="646" spans="1:8" ht="14.25">
      <c r="A646">
        <v>24</v>
      </c>
      <c r="B646" t="s">
        <v>39</v>
      </c>
      <c r="C646" t="str">
        <f>".446"</f>
        <v>.446</v>
      </c>
      <c r="D646" t="str">
        <f>".665"</f>
        <v>.665</v>
      </c>
      <c r="E646" t="str">
        <f>".414"</f>
        <v>.414</v>
      </c>
      <c r="F646" t="str">
        <f>".655"</f>
        <v>.655</v>
      </c>
      <c r="G646" t="str">
        <f>".585"</f>
        <v>.585</v>
      </c>
      <c r="H646" t="str">
        <f>".2765"</f>
        <v>.2765</v>
      </c>
    </row>
    <row r="647" spans="1:8" ht="14.25">
      <c r="A647">
        <v>25</v>
      </c>
      <c r="B647" t="s">
        <v>54</v>
      </c>
      <c r="C647" t="str">
        <f>".783"</f>
        <v>.783</v>
      </c>
      <c r="D647" t="str">
        <f>".414"</f>
        <v>.414</v>
      </c>
      <c r="E647" t="str">
        <f>".615"</f>
        <v>.615</v>
      </c>
      <c r="F647" t="str">
        <f>".426"</f>
        <v>.426</v>
      </c>
      <c r="G647" t="str">
        <f>".569"</f>
        <v>.569</v>
      </c>
      <c r="H647" t="str">
        <f>".2807"</f>
        <v>.2807</v>
      </c>
    </row>
    <row r="648" spans="1:8" ht="14.25">
      <c r="A648">
        <v>26</v>
      </c>
      <c r="B648" t="s">
        <v>24</v>
      </c>
      <c r="C648" t="str">
        <f>".779"</f>
        <v>.779</v>
      </c>
      <c r="D648" t="str">
        <f>".478"</f>
        <v>.478</v>
      </c>
      <c r="E648" t="str">
        <f>".536"</f>
        <v>.536</v>
      </c>
      <c r="F648" t="str">
        <f>".451"</f>
        <v>.451</v>
      </c>
      <c r="G648" t="str">
        <f>".581"</f>
        <v>.581</v>
      </c>
      <c r="H648" t="str">
        <f>".2825"</f>
        <v>.2825</v>
      </c>
    </row>
    <row r="649" spans="1:8" ht="14.25">
      <c r="A649">
        <v>27</v>
      </c>
      <c r="B649" t="s">
        <v>33</v>
      </c>
      <c r="C649" t="str">
        <f>".784"</f>
        <v>.784</v>
      </c>
      <c r="D649" t="str">
        <f>".423"</f>
        <v>.423</v>
      </c>
      <c r="E649" t="str">
        <f>".696"</f>
        <v>.696</v>
      </c>
      <c r="F649" t="str">
        <f>".382"</f>
        <v>.382</v>
      </c>
      <c r="G649" t="str">
        <f>".588"</f>
        <v>.588</v>
      </c>
      <c r="H649" t="str">
        <f>".2873"</f>
        <v>.2873</v>
      </c>
    </row>
    <row r="650" spans="1:8" ht="14.25">
      <c r="A650">
        <v>28</v>
      </c>
      <c r="B650" t="s">
        <v>16</v>
      </c>
      <c r="C650" t="str">
        <f>".421"</f>
        <v>.421</v>
      </c>
      <c r="D650" t="str">
        <f>".755"</f>
        <v>.755</v>
      </c>
      <c r="E650" t="str">
        <f>".341"</f>
        <v>.341</v>
      </c>
      <c r="F650" t="str">
        <f>".404"</f>
        <v>.404</v>
      </c>
      <c r="G650" t="str">
        <f>".964"</f>
        <v>.964</v>
      </c>
      <c r="H650" t="str">
        <f>".2885"</f>
        <v>.2885</v>
      </c>
    </row>
    <row r="651" spans="1:8" ht="14.25">
      <c r="A651">
        <v>29</v>
      </c>
      <c r="B651" t="s">
        <v>14</v>
      </c>
      <c r="C651" t="str">
        <f>".442"</f>
        <v>.442</v>
      </c>
      <c r="D651" t="str">
        <f>".803"</f>
        <v>.803</v>
      </c>
      <c r="E651" t="str">
        <f>".577"</f>
        <v>.577</v>
      </c>
      <c r="F651" t="str">
        <f>".474"</f>
        <v>.474</v>
      </c>
      <c r="G651" t="str">
        <f>".590"</f>
        <v>.590</v>
      </c>
      <c r="H651" t="str">
        <f>".2886"</f>
        <v>.2886</v>
      </c>
    </row>
    <row r="652" spans="1:8" ht="14.25">
      <c r="A652">
        <v>30</v>
      </c>
      <c r="B652" t="s">
        <v>46</v>
      </c>
      <c r="C652" t="str">
        <f>".567"</f>
        <v>.567</v>
      </c>
      <c r="D652" t="str">
        <f>".700"</f>
        <v>.700</v>
      </c>
      <c r="E652" t="str">
        <f>".453"</f>
        <v>.453</v>
      </c>
      <c r="F652" t="str">
        <f>".688"</f>
        <v>.688</v>
      </c>
      <c r="G652" t="str">
        <f>".480"</f>
        <v>.480</v>
      </c>
      <c r="H652" t="str">
        <f>".2888"</f>
        <v>.2888</v>
      </c>
    </row>
    <row r="653" spans="1:8" ht="14.25">
      <c r="A653">
        <v>31</v>
      </c>
      <c r="B653" t="s">
        <v>23</v>
      </c>
      <c r="C653" t="str">
        <f>"1.017"</f>
        <v>1.017</v>
      </c>
      <c r="D653" t="str">
        <f>".460"</f>
        <v>.460</v>
      </c>
      <c r="E653" t="str">
        <f>".327"</f>
        <v>.327</v>
      </c>
      <c r="F653" t="str">
        <f>".542"</f>
        <v>.542</v>
      </c>
      <c r="G653" t="str">
        <f>".546"</f>
        <v>.546</v>
      </c>
      <c r="H653" t="str">
        <f>".2892"</f>
        <v>.2892</v>
      </c>
    </row>
    <row r="654" spans="1:8" ht="14.25">
      <c r="A654">
        <v>32</v>
      </c>
      <c r="B654" t="s">
        <v>40</v>
      </c>
      <c r="C654" t="str">
        <f>".676"</f>
        <v>.676</v>
      </c>
      <c r="D654" t="str">
        <f>".475"</f>
        <v>.475</v>
      </c>
      <c r="E654" t="str">
        <f>".640"</f>
        <v>.640</v>
      </c>
      <c r="F654" t="str">
        <f>".447"</f>
        <v>.447</v>
      </c>
      <c r="G654" t="str">
        <f>".665"</f>
        <v>.665</v>
      </c>
      <c r="H654" t="str">
        <f>".2903"</f>
        <v>.2903</v>
      </c>
    </row>
    <row r="655" spans="1:8" ht="14.25">
      <c r="A655">
        <v>33</v>
      </c>
      <c r="B655" t="s">
        <v>81</v>
      </c>
      <c r="C655" t="str">
        <f>".490"</f>
        <v>.490</v>
      </c>
      <c r="D655" t="str">
        <f>".778"</f>
        <v>.778</v>
      </c>
      <c r="E655" t="str">
        <f>".606"</f>
        <v>.606</v>
      </c>
      <c r="F655" t="str">
        <f>".595"</f>
        <v>.595</v>
      </c>
      <c r="G655" t="str">
        <f>".469"</f>
        <v>.469</v>
      </c>
      <c r="H655" t="str">
        <f>".2938"</f>
        <v>.2938</v>
      </c>
    </row>
    <row r="656" spans="1:8" ht="14.25">
      <c r="A656">
        <v>34</v>
      </c>
      <c r="B656" t="s">
        <v>84</v>
      </c>
      <c r="C656" t="str">
        <f>".397"</f>
        <v>.397</v>
      </c>
      <c r="D656" t="str">
        <f>".680"</f>
        <v>.680</v>
      </c>
      <c r="E656" t="str">
        <f>".480"</f>
        <v>.480</v>
      </c>
      <c r="F656" t="str">
        <f>".767"</f>
        <v>.767</v>
      </c>
      <c r="G656" t="str">
        <f>".649"</f>
        <v>.649</v>
      </c>
      <c r="H656" t="str">
        <f>".2973"</f>
        <v>.2973</v>
      </c>
    </row>
    <row r="657" spans="1:8" ht="14.25">
      <c r="A657">
        <v>35</v>
      </c>
      <c r="B657" t="s">
        <v>82</v>
      </c>
      <c r="C657" t="str">
        <f>"1.002"</f>
        <v>1.002</v>
      </c>
      <c r="D657" t="str">
        <f>".501"</f>
        <v>.501</v>
      </c>
      <c r="E657" t="str">
        <f>".598"</f>
        <v>.598</v>
      </c>
      <c r="F657" t="str">
        <f>".436"</f>
        <v>.436</v>
      </c>
      <c r="G657" t="str">
        <f>".456"</f>
        <v>.456</v>
      </c>
      <c r="H657" t="str">
        <f>".2993"</f>
        <v>.2993</v>
      </c>
    </row>
    <row r="658" spans="1:8" ht="14.25">
      <c r="A658">
        <v>36</v>
      </c>
      <c r="B658" t="s">
        <v>59</v>
      </c>
      <c r="C658" t="str">
        <f>".652"</f>
        <v>.652</v>
      </c>
      <c r="D658" t="str">
        <f>".682"</f>
        <v>.682</v>
      </c>
      <c r="E658" t="str">
        <f>".744"</f>
        <v>.744</v>
      </c>
      <c r="F658" t="str">
        <f>".449"</f>
        <v>.449</v>
      </c>
      <c r="G658" t="str">
        <f>".481"</f>
        <v>.481</v>
      </c>
      <c r="H658" t="str">
        <f>".3008"</f>
        <v>.3008</v>
      </c>
    </row>
    <row r="659" spans="1:8" ht="14.25">
      <c r="A659">
        <v>37</v>
      </c>
      <c r="B659" t="s">
        <v>48</v>
      </c>
      <c r="C659" t="str">
        <f>".582"</f>
        <v>.582</v>
      </c>
      <c r="D659" t="str">
        <f>".508"</f>
        <v>.508</v>
      </c>
      <c r="E659" t="str">
        <f>".592"</f>
        <v>.592</v>
      </c>
      <c r="F659" t="str">
        <f>".588"</f>
        <v>.588</v>
      </c>
      <c r="G659" t="str">
        <f>".747"</f>
        <v>.747</v>
      </c>
      <c r="H659" t="str">
        <f>".3017"</f>
        <v>.3017</v>
      </c>
    </row>
    <row r="660" spans="1:8" ht="14.25">
      <c r="A660">
        <v>38</v>
      </c>
      <c r="B660" t="s">
        <v>30</v>
      </c>
      <c r="C660" t="str">
        <f>".650"</f>
        <v>.650</v>
      </c>
      <c r="D660" t="str">
        <f>".787"</f>
        <v>.787</v>
      </c>
      <c r="E660" t="str">
        <f>".458"</f>
        <v>.458</v>
      </c>
      <c r="F660" t="str">
        <f>".530"</f>
        <v>.530</v>
      </c>
      <c r="G660" t="str">
        <f>".631"</f>
        <v>.631</v>
      </c>
      <c r="H660" t="str">
        <f>".3056"</f>
        <v>.3056</v>
      </c>
    </row>
    <row r="661" spans="1:8" ht="14.25">
      <c r="A661">
        <v>39</v>
      </c>
      <c r="B661" t="s">
        <v>67</v>
      </c>
      <c r="C661" t="str">
        <f>".540"</f>
        <v>.540</v>
      </c>
      <c r="D661" t="str">
        <f>".480"</f>
        <v>.480</v>
      </c>
      <c r="E661" t="str">
        <f>".662"</f>
        <v>.662</v>
      </c>
      <c r="F661" t="str">
        <f>".800"</f>
        <v>.800</v>
      </c>
      <c r="G661" t="str">
        <f>".578"</f>
        <v>.578</v>
      </c>
      <c r="H661" t="str">
        <f>".3060"</f>
        <v>.3060</v>
      </c>
    </row>
    <row r="662" spans="1:8" ht="14.25">
      <c r="A662">
        <v>40</v>
      </c>
      <c r="B662" t="s">
        <v>64</v>
      </c>
      <c r="C662" t="str">
        <f>".280"</f>
        <v>.280</v>
      </c>
      <c r="D662" t="str">
        <f>".636"</f>
        <v>.636</v>
      </c>
      <c r="E662" t="str">
        <f>".550"</f>
        <v>.550</v>
      </c>
      <c r="F662" t="str">
        <f>".906"</f>
        <v>.906</v>
      </c>
      <c r="G662" t="str">
        <f>".699"</f>
        <v>.699</v>
      </c>
      <c r="H662" t="str">
        <f>".3071"</f>
        <v>.3071</v>
      </c>
    </row>
    <row r="663" spans="1:8" ht="14.25">
      <c r="A663">
        <v>41</v>
      </c>
      <c r="B663" t="s">
        <v>58</v>
      </c>
      <c r="C663" t="str">
        <f>".492"</f>
        <v>.492</v>
      </c>
      <c r="D663" t="str">
        <f>".456"</f>
        <v>.456</v>
      </c>
      <c r="E663" t="str">
        <f>".701"</f>
        <v>.701</v>
      </c>
      <c r="F663" t="str">
        <f>".767"</f>
        <v>.767</v>
      </c>
      <c r="G663" t="str">
        <f>".667"</f>
        <v>.667</v>
      </c>
      <c r="H663" t="str">
        <f>".3083"</f>
        <v>.3083</v>
      </c>
    </row>
    <row r="664" spans="1:8" ht="14.25">
      <c r="A664">
        <v>42</v>
      </c>
      <c r="B664" t="s">
        <v>62</v>
      </c>
      <c r="C664" t="str">
        <f>".571"</f>
        <v>.571</v>
      </c>
      <c r="D664" t="str">
        <f>".636"</f>
        <v>.636</v>
      </c>
      <c r="E664" t="str">
        <f>".762"</f>
        <v>.762</v>
      </c>
      <c r="F664" t="str">
        <f>".438"</f>
        <v>.438</v>
      </c>
      <c r="G664" t="str">
        <f>".732"</f>
        <v>.732</v>
      </c>
      <c r="H664" t="str">
        <f>".3139"</f>
        <v>.3139</v>
      </c>
    </row>
    <row r="665" spans="1:8" ht="14.25">
      <c r="A665">
        <v>43</v>
      </c>
      <c r="B665" t="s">
        <v>78</v>
      </c>
      <c r="C665" t="str">
        <f>".482"</f>
        <v>.482</v>
      </c>
      <c r="D665" t="str">
        <f>".976"</f>
        <v>.976</v>
      </c>
      <c r="E665" t="str">
        <f>".539"</f>
        <v>.539</v>
      </c>
      <c r="F665" t="str">
        <f>".358"</f>
        <v>.358</v>
      </c>
      <c r="G665" t="str">
        <f>".816"</f>
        <v>.816</v>
      </c>
      <c r="H665" t="str">
        <f>".3171"</f>
        <v>.3171</v>
      </c>
    </row>
    <row r="666" spans="1:8" ht="14.25">
      <c r="A666">
        <v>44</v>
      </c>
      <c r="B666" t="s">
        <v>85</v>
      </c>
      <c r="C666" t="str">
        <f>".799"</f>
        <v>.799</v>
      </c>
      <c r="D666" t="str">
        <f>".530"</f>
        <v>.530</v>
      </c>
      <c r="E666" t="str">
        <f>".444"</f>
        <v>.444</v>
      </c>
      <c r="F666" t="str">
        <f>".476"</f>
        <v>.476</v>
      </c>
      <c r="G666" t="str">
        <f>".932"</f>
        <v>.932</v>
      </c>
      <c r="H666" t="str">
        <f>".3181"</f>
        <v>.3181</v>
      </c>
    </row>
    <row r="667" spans="1:8" ht="14.25">
      <c r="A667">
        <v>45</v>
      </c>
      <c r="B667" t="s">
        <v>47</v>
      </c>
      <c r="C667" t="str">
        <f>".690"</f>
        <v>.690</v>
      </c>
      <c r="D667" t="str">
        <f>".406"</f>
        <v>.406</v>
      </c>
      <c r="E667" t="str">
        <f>"1.063"</f>
        <v>1.063</v>
      </c>
      <c r="F667" t="str">
        <f>".419"</f>
        <v>.419</v>
      </c>
      <c r="G667" t="str">
        <f>".616"</f>
        <v>.616</v>
      </c>
      <c r="H667" t="str">
        <f>".3194"</f>
        <v>.3194</v>
      </c>
    </row>
    <row r="668" spans="1:8" ht="14.25">
      <c r="A668">
        <v>46</v>
      </c>
      <c r="B668" t="s">
        <v>53</v>
      </c>
      <c r="C668" t="str">
        <f>".459"</f>
        <v>.459</v>
      </c>
      <c r="D668" t="str">
        <f>".772"</f>
        <v>.772</v>
      </c>
      <c r="E668" t="str">
        <f>".825"</f>
        <v>.825</v>
      </c>
      <c r="F668" t="str">
        <f>".517"</f>
        <v>.517</v>
      </c>
      <c r="G668" t="str">
        <f>".695"</f>
        <v>.695</v>
      </c>
      <c r="H668" t="str">
        <f>".3268"</f>
        <v>.3268</v>
      </c>
    </row>
    <row r="669" spans="1:8" ht="14.25">
      <c r="A669">
        <v>47</v>
      </c>
      <c r="B669" t="s">
        <v>49</v>
      </c>
      <c r="C669" t="str">
        <f>".435"</f>
        <v>.435</v>
      </c>
      <c r="D669" t="str">
        <f>".638"</f>
        <v>.638</v>
      </c>
      <c r="E669" t="str">
        <f>".643"</f>
        <v>.643</v>
      </c>
      <c r="F669" t="str">
        <f>".848"</f>
        <v>.848</v>
      </c>
      <c r="G669" t="str">
        <f>".718"</f>
        <v>.718</v>
      </c>
      <c r="H669" t="str">
        <f>".3282"</f>
        <v>.3282</v>
      </c>
    </row>
    <row r="670" spans="1:8" ht="14.25">
      <c r="A670">
        <v>48</v>
      </c>
      <c r="B670" t="s">
        <v>43</v>
      </c>
      <c r="C670" t="str">
        <f>".390"</f>
        <v>.390</v>
      </c>
      <c r="D670" t="str">
        <f>".878"</f>
        <v>.878</v>
      </c>
      <c r="E670" t="str">
        <f>".853"</f>
        <v>.853</v>
      </c>
      <c r="F670" t="str">
        <f>".615"</f>
        <v>.615</v>
      </c>
      <c r="G670" t="str">
        <f>".623"</f>
        <v>.623</v>
      </c>
      <c r="H670" t="str">
        <f>".3359"</f>
        <v>.3359</v>
      </c>
    </row>
    <row r="671" spans="1:8" ht="14.25">
      <c r="A671">
        <v>49</v>
      </c>
      <c r="B671" t="s">
        <v>74</v>
      </c>
      <c r="C671" t="str">
        <f>".717"</f>
        <v>.717</v>
      </c>
      <c r="D671" t="str">
        <f>".909"</f>
        <v>.909</v>
      </c>
      <c r="E671" t="str">
        <f>".512"</f>
        <v>.512</v>
      </c>
      <c r="F671" t="str">
        <f>".503"</f>
        <v>.503</v>
      </c>
      <c r="G671" t="str">
        <f>".721"</f>
        <v>.721</v>
      </c>
      <c r="H671" t="str">
        <f>".3362"</f>
        <v>.3362</v>
      </c>
    </row>
    <row r="672" spans="1:8" ht="14.25">
      <c r="A672">
        <v>50</v>
      </c>
      <c r="B672" t="s">
        <v>29</v>
      </c>
      <c r="C672" t="str">
        <f>".747"</f>
        <v>.747</v>
      </c>
      <c r="D672" t="str">
        <f>".794"</f>
        <v>.794</v>
      </c>
      <c r="E672" t="str">
        <f>".706"</f>
        <v>.706</v>
      </c>
      <c r="F672" t="str">
        <f>".667"</f>
        <v>.667</v>
      </c>
      <c r="G672" t="str">
        <f>".463"</f>
        <v>.463</v>
      </c>
      <c r="H672" t="str">
        <f>".3377"</f>
        <v>.3377</v>
      </c>
    </row>
    <row r="673" spans="1:8" ht="14.25">
      <c r="A673">
        <v>51</v>
      </c>
      <c r="B673" t="s">
        <v>18</v>
      </c>
      <c r="C673" t="str">
        <f>".867"</f>
        <v>.867</v>
      </c>
      <c r="D673" t="str">
        <f>".591"</f>
        <v>.591</v>
      </c>
      <c r="E673" t="str">
        <f>"1.023"</f>
        <v>1.023</v>
      </c>
      <c r="F673" t="str">
        <f>".456"</f>
        <v>.456</v>
      </c>
      <c r="G673" t="str">
        <f>".464"</f>
        <v>.464</v>
      </c>
      <c r="H673" t="str">
        <f>".3401"</f>
        <v>.3401</v>
      </c>
    </row>
    <row r="674" spans="1:8" ht="14.25">
      <c r="A674">
        <v>52</v>
      </c>
      <c r="B674" t="s">
        <v>79</v>
      </c>
      <c r="C674" t="str">
        <f>".631"</f>
        <v>.631</v>
      </c>
      <c r="D674" t="str">
        <f>".421"</f>
        <v>.421</v>
      </c>
      <c r="E674" t="str">
        <f>".563"</f>
        <v>.563</v>
      </c>
      <c r="F674" t="str">
        <f>"1.314"</f>
        <v>1.314</v>
      </c>
      <c r="G674" t="str">
        <f>".484"</f>
        <v>.484</v>
      </c>
      <c r="H674" t="str">
        <f>".3413"</f>
        <v>.3413</v>
      </c>
    </row>
    <row r="675" spans="1:8" ht="14.25">
      <c r="A675">
        <v>53</v>
      </c>
      <c r="B675" t="s">
        <v>71</v>
      </c>
      <c r="C675" t="str">
        <f>".467"</f>
        <v>.467</v>
      </c>
      <c r="D675" t="str">
        <f>".684"</f>
        <v>.684</v>
      </c>
      <c r="E675" t="str">
        <f>"1.041"</f>
        <v>1.041</v>
      </c>
      <c r="F675" t="str">
        <f>".509"</f>
        <v>.509</v>
      </c>
      <c r="G675" t="str">
        <f>".744"</f>
        <v>.744</v>
      </c>
      <c r="H675" t="str">
        <f>".3445"</f>
        <v>.3445</v>
      </c>
    </row>
    <row r="676" spans="1:8" ht="14.25">
      <c r="A676">
        <v>54</v>
      </c>
      <c r="B676" t="s">
        <v>28</v>
      </c>
      <c r="C676" t="str">
        <f>".403"</f>
        <v>.403</v>
      </c>
      <c r="D676" t="str">
        <f>"1.132"</f>
        <v>1.132</v>
      </c>
      <c r="E676" t="str">
        <f>".541"</f>
        <v>.541</v>
      </c>
      <c r="F676" t="str">
        <f>".580"</f>
        <v>.580</v>
      </c>
      <c r="G676" t="str">
        <f>".852"</f>
        <v>.852</v>
      </c>
      <c r="H676" t="str">
        <f>".3508"</f>
        <v>.3508</v>
      </c>
    </row>
    <row r="677" spans="1:8" ht="14.25">
      <c r="A677">
        <v>55</v>
      </c>
      <c r="B677" t="s">
        <v>63</v>
      </c>
      <c r="C677" t="str">
        <f>".958"</f>
        <v>.958</v>
      </c>
      <c r="D677" t="str">
        <f>".712"</f>
        <v>.712</v>
      </c>
      <c r="E677" t="str">
        <f>".730"</f>
        <v>.730</v>
      </c>
      <c r="F677" t="str">
        <f>".576"</f>
        <v>.576</v>
      </c>
      <c r="G677" t="str">
        <f>".542"</f>
        <v>.542</v>
      </c>
      <c r="H677" t="str">
        <f>".3518"</f>
        <v>.3518</v>
      </c>
    </row>
    <row r="678" spans="1:8" ht="14.25">
      <c r="A678">
        <v>56</v>
      </c>
      <c r="B678" t="s">
        <v>37</v>
      </c>
      <c r="C678" t="str">
        <f>".975"</f>
        <v>.975</v>
      </c>
      <c r="D678" t="str">
        <f>".556"</f>
        <v>.556</v>
      </c>
      <c r="E678" t="str">
        <f>".776"</f>
        <v>.776</v>
      </c>
      <c r="F678" t="str">
        <f>".574"</f>
        <v>.574</v>
      </c>
      <c r="G678" t="str">
        <f>".688"</f>
        <v>.688</v>
      </c>
      <c r="H678" t="str">
        <f>".3569"</f>
        <v>.3569</v>
      </c>
    </row>
    <row r="679" spans="1:8" ht="14.25">
      <c r="A679">
        <v>57</v>
      </c>
      <c r="B679" t="s">
        <v>36</v>
      </c>
      <c r="C679" t="str">
        <f>".685"</f>
        <v>.685</v>
      </c>
      <c r="D679" t="str">
        <f>".654"</f>
        <v>.654</v>
      </c>
      <c r="E679" t="str">
        <f>".606"</f>
        <v>.606</v>
      </c>
      <c r="F679" t="str">
        <f>".653"</f>
        <v>.653</v>
      </c>
      <c r="G679" t="str">
        <f>".990"</f>
        <v>.990</v>
      </c>
      <c r="H679" t="str">
        <f>".3588"</f>
        <v>.3588</v>
      </c>
    </row>
    <row r="680" spans="1:8" ht="14.25">
      <c r="A680">
        <v>58</v>
      </c>
      <c r="B680" t="s">
        <v>99</v>
      </c>
      <c r="C680" t="str">
        <f>".875"</f>
        <v>.875</v>
      </c>
      <c r="D680" t="str">
        <f>".734"</f>
        <v>.734</v>
      </c>
      <c r="E680" t="str">
        <f>".549"</f>
        <v>.549</v>
      </c>
      <c r="F680" t="str">
        <f>".496"</f>
        <v>.496</v>
      </c>
      <c r="G680" t="str">
        <f>".946"</f>
        <v>.946</v>
      </c>
      <c r="H680" t="str">
        <f>".3600"</f>
        <v>.3600</v>
      </c>
    </row>
    <row r="681" spans="1:8" ht="14.25">
      <c r="A681">
        <v>59</v>
      </c>
      <c r="B681" t="s">
        <v>61</v>
      </c>
      <c r="C681" t="str">
        <f>".567"</f>
        <v>.567</v>
      </c>
      <c r="D681" t="str">
        <f>".982"</f>
        <v>.982</v>
      </c>
      <c r="E681" t="str">
        <f>".441"</f>
        <v>.441</v>
      </c>
      <c r="F681" t="str">
        <f>".775"</f>
        <v>.775</v>
      </c>
      <c r="G681" t="str">
        <f>".858"</f>
        <v>.858</v>
      </c>
      <c r="H681" t="str">
        <f>".3623"</f>
        <v>.3623</v>
      </c>
    </row>
    <row r="682" spans="1:8" ht="14.25">
      <c r="A682">
        <v>60</v>
      </c>
      <c r="B682" t="s">
        <v>60</v>
      </c>
      <c r="C682" t="str">
        <f>".469"</f>
        <v>.469</v>
      </c>
      <c r="D682" t="str">
        <f>".994"</f>
        <v>.994</v>
      </c>
      <c r="E682" t="str">
        <f>".942"</f>
        <v>.942</v>
      </c>
      <c r="F682" t="str">
        <f>".410"</f>
        <v>.410</v>
      </c>
      <c r="G682" t="str">
        <f>".833"</f>
        <v>.833</v>
      </c>
      <c r="H682" t="str">
        <f>".3648"</f>
        <v>.3648</v>
      </c>
    </row>
    <row r="683" spans="1:8" ht="14.25">
      <c r="A683">
        <v>61</v>
      </c>
      <c r="B683" t="s">
        <v>44</v>
      </c>
      <c r="C683" t="str">
        <f>".703"</f>
        <v>.703</v>
      </c>
      <c r="D683" t="str">
        <f>"1.057"</f>
        <v>1.057</v>
      </c>
      <c r="E683" t="str">
        <f>".693"</f>
        <v>.693</v>
      </c>
      <c r="F683" t="str">
        <f>".476"</f>
        <v>.476</v>
      </c>
      <c r="G683" t="str">
        <f>".720"</f>
        <v>.720</v>
      </c>
      <c r="H683" t="str">
        <f>".3649"</f>
        <v>.3649</v>
      </c>
    </row>
    <row r="684" spans="1:8" ht="14.25">
      <c r="A684">
        <v>62</v>
      </c>
      <c r="B684" t="s">
        <v>68</v>
      </c>
      <c r="C684" t="str">
        <f>".389"</f>
        <v>.389</v>
      </c>
      <c r="D684" t="str">
        <f>"1.123"</f>
        <v>1.123</v>
      </c>
      <c r="E684" t="str">
        <f>"1.316"</f>
        <v>1.316</v>
      </c>
      <c r="F684" t="str">
        <f>".500"</f>
        <v>.500</v>
      </c>
      <c r="G684" t="str">
        <f>".338"</f>
        <v>.338</v>
      </c>
      <c r="H684" t="str">
        <f>".3666"</f>
        <v>.3666</v>
      </c>
    </row>
    <row r="685" spans="1:8" ht="14.25">
      <c r="A685">
        <v>63</v>
      </c>
      <c r="B685" t="s">
        <v>86</v>
      </c>
      <c r="C685" t="str">
        <f>".586"</f>
        <v>.586</v>
      </c>
      <c r="D685" t="str">
        <f>".749"</f>
        <v>.749</v>
      </c>
      <c r="E685" t="str">
        <f>".937"</f>
        <v>.937</v>
      </c>
      <c r="F685" t="str">
        <f>".769"</f>
        <v>.769</v>
      </c>
      <c r="G685" t="str">
        <f>".690"</f>
        <v>.690</v>
      </c>
      <c r="H685" t="str">
        <f>".3731"</f>
        <v>.3731</v>
      </c>
    </row>
    <row r="686" spans="1:8" ht="14.25">
      <c r="A686">
        <v>64</v>
      </c>
      <c r="B686" t="s">
        <v>26</v>
      </c>
      <c r="C686" t="str">
        <f>".762"</f>
        <v>.762</v>
      </c>
      <c r="D686" t="str">
        <f>".522"</f>
        <v>.522</v>
      </c>
      <c r="E686" t="str">
        <f>".680"</f>
        <v>.680</v>
      </c>
      <c r="F686" t="str">
        <f>".978"</f>
        <v>.978</v>
      </c>
      <c r="G686" t="str">
        <f>".821"</f>
        <v>.821</v>
      </c>
      <c r="H686" t="str">
        <f>".3763"</f>
        <v>.3763</v>
      </c>
    </row>
    <row r="687" spans="1:8" ht="14.25">
      <c r="A687">
        <v>65</v>
      </c>
      <c r="B687" t="s">
        <v>69</v>
      </c>
      <c r="C687" t="str">
        <f>".568"</f>
        <v>.568</v>
      </c>
      <c r="D687" t="str">
        <f>".723"</f>
        <v>.723</v>
      </c>
      <c r="E687" t="str">
        <f>".790"</f>
        <v>.790</v>
      </c>
      <c r="F687" t="str">
        <f>".552"</f>
        <v>.552</v>
      </c>
      <c r="G687" t="str">
        <f>"1.173"</f>
        <v>1.173</v>
      </c>
      <c r="H687" t="str">
        <f>".3806"</f>
        <v>.3806</v>
      </c>
    </row>
    <row r="688" spans="1:8" ht="14.25">
      <c r="A688">
        <v>66</v>
      </c>
      <c r="B688" t="s">
        <v>57</v>
      </c>
      <c r="C688" t="str">
        <f>".675"</f>
        <v>.675</v>
      </c>
      <c r="D688" t="str">
        <f>".640"</f>
        <v>.640</v>
      </c>
      <c r="E688" t="str">
        <f>".539"</f>
        <v>.539</v>
      </c>
      <c r="F688" t="str">
        <f>"1.077"</f>
        <v>1.077</v>
      </c>
      <c r="G688" t="str">
        <f>".910"</f>
        <v>.910</v>
      </c>
      <c r="H688" t="str">
        <f>".3841"</f>
        <v>.3841</v>
      </c>
    </row>
    <row r="689" spans="1:8" ht="14.25">
      <c r="A689">
        <v>67</v>
      </c>
      <c r="B689" t="s">
        <v>21</v>
      </c>
      <c r="C689" t="str">
        <f>".465"</f>
        <v>.465</v>
      </c>
      <c r="D689" t="str">
        <f>"1.128"</f>
        <v>1.128</v>
      </c>
      <c r="E689" t="str">
        <f>".759"</f>
        <v>.759</v>
      </c>
      <c r="F689" t="str">
        <f>".443"</f>
        <v>.443</v>
      </c>
      <c r="G689" t="str">
        <f>"1.054"</f>
        <v>1.054</v>
      </c>
      <c r="H689" t="str">
        <f>".3849"</f>
        <v>.3849</v>
      </c>
    </row>
    <row r="690" spans="1:8" ht="14.25">
      <c r="A690">
        <v>68</v>
      </c>
      <c r="B690" t="s">
        <v>65</v>
      </c>
      <c r="C690" t="str">
        <f>".655"</f>
        <v>.655</v>
      </c>
      <c r="D690" t="str">
        <f>".695"</f>
        <v>.695</v>
      </c>
      <c r="E690" t="str">
        <f>".913"</f>
        <v>.913</v>
      </c>
      <c r="F690" t="str">
        <f>".713"</f>
        <v>.713</v>
      </c>
      <c r="G690" t="str">
        <f>".890"</f>
        <v>.890</v>
      </c>
      <c r="H690" t="str">
        <f>".3866"</f>
        <v>.3866</v>
      </c>
    </row>
    <row r="691" spans="1:8" ht="14.25">
      <c r="A691">
        <v>69</v>
      </c>
      <c r="B691" t="s">
        <v>87</v>
      </c>
      <c r="C691" t="str">
        <f>".688"</f>
        <v>.688</v>
      </c>
      <c r="D691" t="str">
        <f>".754"</f>
        <v>.754</v>
      </c>
      <c r="E691" t="str">
        <f>".576"</f>
        <v>.576</v>
      </c>
      <c r="F691" t="str">
        <f>".960"</f>
        <v>.960</v>
      </c>
      <c r="G691" t="str">
        <f>".890"</f>
        <v>.890</v>
      </c>
      <c r="H691" t="str">
        <f>".3868"</f>
        <v>.3868</v>
      </c>
    </row>
    <row r="692" spans="1:8" ht="14.25">
      <c r="A692">
        <v>70</v>
      </c>
      <c r="B692" t="s">
        <v>41</v>
      </c>
      <c r="C692" t="str">
        <f>".557"</f>
        <v>.557</v>
      </c>
      <c r="D692" t="str">
        <f>".651"</f>
        <v>.651</v>
      </c>
      <c r="E692" t="str">
        <f>".815"</f>
        <v>.815</v>
      </c>
      <c r="F692" t="str">
        <f>".969"</f>
        <v>.969</v>
      </c>
      <c r="G692" t="str">
        <f>".883"</f>
        <v>.883</v>
      </c>
      <c r="H692" t="str">
        <f>".3875"</f>
        <v>.3875</v>
      </c>
    </row>
    <row r="693" spans="1:8" ht="14.25">
      <c r="A693">
        <v>71</v>
      </c>
      <c r="B693" t="s">
        <v>90</v>
      </c>
      <c r="C693" t="str">
        <f>".696"</f>
        <v>.696</v>
      </c>
      <c r="D693" t="str">
        <f>"1.101"</f>
        <v>1.101</v>
      </c>
      <c r="E693" t="str">
        <f>".601"</f>
        <v>.601</v>
      </c>
      <c r="F693" t="str">
        <f>".836"</f>
        <v>.836</v>
      </c>
      <c r="G693" t="str">
        <f>".652"</f>
        <v>.652</v>
      </c>
      <c r="H693" t="str">
        <f>".3886"</f>
        <v>.3886</v>
      </c>
    </row>
    <row r="694" spans="1:8" ht="14.25">
      <c r="A694">
        <v>72</v>
      </c>
      <c r="B694" t="s">
        <v>76</v>
      </c>
      <c r="C694" t="str">
        <f>".953"</f>
        <v>.953</v>
      </c>
      <c r="D694" t="str">
        <f>".639"</f>
        <v>.639</v>
      </c>
      <c r="E694" t="str">
        <f>"1.051"</f>
        <v>1.051</v>
      </c>
      <c r="F694" t="str">
        <f>".711"</f>
        <v>.711</v>
      </c>
      <c r="G694" t="str">
        <f>".539"</f>
        <v>.539</v>
      </c>
      <c r="H694" t="str">
        <f>".3893"</f>
        <v>.3893</v>
      </c>
    </row>
    <row r="695" spans="1:8" ht="14.25">
      <c r="A695">
        <v>73</v>
      </c>
      <c r="B695" t="s">
        <v>73</v>
      </c>
      <c r="C695" t="str">
        <f>".547"</f>
        <v>.547</v>
      </c>
      <c r="D695" t="str">
        <f>".718"</f>
        <v>.718</v>
      </c>
      <c r="E695" t="str">
        <f>".950"</f>
        <v>.950</v>
      </c>
      <c r="F695" t="str">
        <f>".954"</f>
        <v>.954</v>
      </c>
      <c r="G695" t="str">
        <f>".802"</f>
        <v>.802</v>
      </c>
      <c r="H695" t="str">
        <f>".3971"</f>
        <v>.3971</v>
      </c>
    </row>
    <row r="696" spans="1:8" ht="14.25">
      <c r="A696">
        <v>74</v>
      </c>
      <c r="B696" t="s">
        <v>72</v>
      </c>
      <c r="C696" t="str">
        <f>".972"</f>
        <v>.972</v>
      </c>
      <c r="D696" t="str">
        <f>"1.005"</f>
        <v>1.005</v>
      </c>
      <c r="E696" t="str">
        <f>".586"</f>
        <v>.586</v>
      </c>
      <c r="F696" t="str">
        <f>".820"</f>
        <v>.820</v>
      </c>
      <c r="G696" t="str">
        <f>".705"</f>
        <v>.705</v>
      </c>
      <c r="H696" t="str">
        <f>".4088"</f>
        <v>.4088</v>
      </c>
    </row>
    <row r="697" spans="1:8" ht="14.25">
      <c r="A697">
        <v>75</v>
      </c>
      <c r="B697" t="s">
        <v>70</v>
      </c>
      <c r="C697" t="str">
        <f>".810"</f>
        <v>.810</v>
      </c>
      <c r="D697" t="str">
        <f>"1.001"</f>
        <v>1.001</v>
      </c>
      <c r="E697" t="str">
        <f>"1.035"</f>
        <v>1.035</v>
      </c>
      <c r="F697" t="str">
        <f>".566"</f>
        <v>.566</v>
      </c>
      <c r="G697" t="str">
        <f>".782"</f>
        <v>.782</v>
      </c>
      <c r="H697" t="str">
        <f>".4194"</f>
        <v>.4194</v>
      </c>
    </row>
    <row r="698" spans="1:8" ht="14.25">
      <c r="A698">
        <v>76</v>
      </c>
      <c r="B698" t="s">
        <v>88</v>
      </c>
      <c r="C698" t="str">
        <f>"1.015"</f>
        <v>1.015</v>
      </c>
      <c r="D698" t="str">
        <f>".912"</f>
        <v>.912</v>
      </c>
      <c r="E698" t="str">
        <f>".608"</f>
        <v>.608</v>
      </c>
      <c r="F698" t="str">
        <f>"1.044"</f>
        <v>1.044</v>
      </c>
      <c r="G698" t="str">
        <f>".688"</f>
        <v>.688</v>
      </c>
      <c r="H698" t="str">
        <f>".4267"</f>
        <v>.4267</v>
      </c>
    </row>
    <row r="699" spans="1:8" ht="14.25">
      <c r="A699">
        <v>77</v>
      </c>
      <c r="B699" t="s">
        <v>80</v>
      </c>
      <c r="C699" t="str">
        <f>".639"</f>
        <v>.639</v>
      </c>
      <c r="D699" t="str">
        <f>".874"</f>
        <v>.874</v>
      </c>
      <c r="E699" t="str">
        <f>"1.655"</f>
        <v>1.655</v>
      </c>
      <c r="F699" t="str">
        <f>".788"</f>
        <v>.788</v>
      </c>
      <c r="G699" t="str">
        <f>".453"</f>
        <v>.453</v>
      </c>
      <c r="H699" t="str">
        <f>".4409"</f>
        <v>.4409</v>
      </c>
    </row>
    <row r="700" spans="1:8" ht="14.25">
      <c r="A700">
        <v>78</v>
      </c>
      <c r="B700" t="s">
        <v>91</v>
      </c>
      <c r="C700" t="str">
        <f>".760"</f>
        <v>.760</v>
      </c>
      <c r="D700" t="str">
        <f>".755"</f>
        <v>.755</v>
      </c>
      <c r="E700" t="str">
        <f>"1.206"</f>
        <v>1.206</v>
      </c>
      <c r="F700" t="str">
        <f>".935"</f>
        <v>.935</v>
      </c>
      <c r="G700" t="str">
        <f>".893"</f>
        <v>.893</v>
      </c>
      <c r="H700" t="str">
        <f>".4549"</f>
        <v>.4549</v>
      </c>
    </row>
    <row r="701" spans="1:8" ht="14.25">
      <c r="A701">
        <v>79</v>
      </c>
      <c r="B701" t="s">
        <v>89</v>
      </c>
      <c r="C701" t="str">
        <f>".604"</f>
        <v>.604</v>
      </c>
      <c r="D701" t="str">
        <f>".897"</f>
        <v>.897</v>
      </c>
      <c r="E701" t="str">
        <f>"1.436"</f>
        <v>1.436</v>
      </c>
      <c r="F701" t="str">
        <f>".732"</f>
        <v>.732</v>
      </c>
      <c r="G701" t="str">
        <f>"1.076"</f>
        <v>1.076</v>
      </c>
      <c r="H701" t="str">
        <f>".4745"</f>
        <v>.4745</v>
      </c>
    </row>
    <row r="702" spans="1:8" ht="14.25">
      <c r="A702">
        <v>80</v>
      </c>
      <c r="B702" t="s">
        <v>93</v>
      </c>
      <c r="C702" t="str">
        <f>"1.359"</f>
        <v>1.359</v>
      </c>
      <c r="D702" t="str">
        <f>"1.290"</f>
        <v>1.290</v>
      </c>
      <c r="E702" t="str">
        <f>".843"</f>
        <v>.843</v>
      </c>
      <c r="F702" t="str">
        <f>".713"</f>
        <v>.713</v>
      </c>
      <c r="G702" t="str">
        <f>".851"</f>
        <v>.851</v>
      </c>
      <c r="H702" t="str">
        <f>".5056"</f>
        <v>.5056</v>
      </c>
    </row>
    <row r="703" spans="1:8" ht="14.25">
      <c r="A703">
        <v>81</v>
      </c>
      <c r="B703" t="s">
        <v>92</v>
      </c>
      <c r="C703" t="str">
        <f>".613"</f>
        <v>.613</v>
      </c>
      <c r="D703" t="str">
        <f>"1.742"</f>
        <v>1.742</v>
      </c>
      <c r="E703" t="str">
        <f>"1.498"</f>
        <v>1.498</v>
      </c>
      <c r="F703" t="str">
        <f>"1.036"</f>
        <v>1.036</v>
      </c>
      <c r="G703" t="str">
        <f>"1.398"</f>
        <v>1.398</v>
      </c>
      <c r="H703" t="str">
        <f>".6287"</f>
        <v>.6287</v>
      </c>
    </row>
    <row r="704" spans="1:9" ht="14.25">
      <c r="A704">
        <v>82</v>
      </c>
      <c r="B704" t="s">
        <v>96</v>
      </c>
      <c r="C704" t="str">
        <f aca="true" t="shared" si="11" ref="C704:G706">"10.000"</f>
        <v>10.000</v>
      </c>
      <c r="D704" t="str">
        <f t="shared" si="11"/>
        <v>10.000</v>
      </c>
      <c r="E704" t="str">
        <f t="shared" si="11"/>
        <v>10.000</v>
      </c>
      <c r="F704" t="str">
        <f t="shared" si="11"/>
        <v>10.000</v>
      </c>
      <c r="G704" t="str">
        <f t="shared" si="11"/>
        <v>10.000</v>
      </c>
      <c r="H704" t="str">
        <f>"5.0000"</f>
        <v>5.0000</v>
      </c>
      <c r="I704" t="s">
        <v>75</v>
      </c>
    </row>
    <row r="705" spans="1:9" ht="14.25">
      <c r="A705">
        <v>83</v>
      </c>
      <c r="B705" t="s">
        <v>95</v>
      </c>
      <c r="C705" t="str">
        <f t="shared" si="11"/>
        <v>10.000</v>
      </c>
      <c r="D705" t="str">
        <f t="shared" si="11"/>
        <v>10.000</v>
      </c>
      <c r="E705" t="str">
        <f t="shared" si="11"/>
        <v>10.000</v>
      </c>
      <c r="F705" t="str">
        <f t="shared" si="11"/>
        <v>10.000</v>
      </c>
      <c r="G705" t="str">
        <f t="shared" si="11"/>
        <v>10.000</v>
      </c>
      <c r="H705" t="str">
        <f>"5.0000"</f>
        <v>5.0000</v>
      </c>
      <c r="I705" t="s">
        <v>77</v>
      </c>
    </row>
    <row r="706" spans="1:9" ht="14.25">
      <c r="A706">
        <v>84</v>
      </c>
      <c r="B706" t="s">
        <v>97</v>
      </c>
      <c r="C706" t="str">
        <f t="shared" si="11"/>
        <v>10.000</v>
      </c>
      <c r="D706" t="str">
        <f t="shared" si="11"/>
        <v>10.000</v>
      </c>
      <c r="E706" t="str">
        <f t="shared" si="11"/>
        <v>10.000</v>
      </c>
      <c r="F706" t="str">
        <f t="shared" si="11"/>
        <v>10.000</v>
      </c>
      <c r="G706" t="str">
        <f t="shared" si="11"/>
        <v>10.000</v>
      </c>
      <c r="H706" t="str">
        <f>"5.0000"</f>
        <v>5.0000</v>
      </c>
      <c r="I706" t="s">
        <v>98</v>
      </c>
    </row>
    <row r="707" ht="14.25">
      <c r="A707" t="s">
        <v>141</v>
      </c>
    </row>
    <row r="709" ht="14.25">
      <c r="A709" t="s">
        <v>142</v>
      </c>
    </row>
    <row r="710" spans="1:7" ht="14.25">
      <c r="A710" t="s">
        <v>4</v>
      </c>
      <c r="B710" t="s">
        <v>5</v>
      </c>
      <c r="C710" t="s">
        <v>143</v>
      </c>
      <c r="D710" t="s">
        <v>144</v>
      </c>
      <c r="E710" t="s">
        <v>145</v>
      </c>
      <c r="F710" t="s">
        <v>146</v>
      </c>
      <c r="G710" t="s">
        <v>147</v>
      </c>
    </row>
    <row r="711" spans="1:7" ht="14.25">
      <c r="A711" t="str">
        <f>"1"</f>
        <v>1</v>
      </c>
      <c r="B711" t="s">
        <v>19</v>
      </c>
      <c r="C711" t="str">
        <f>".1706"</f>
        <v>.1706</v>
      </c>
      <c r="D711" t="str">
        <f>".2495"</f>
        <v>.2495</v>
      </c>
      <c r="E711" t="str">
        <f>".2134"</f>
        <v>.2134</v>
      </c>
      <c r="F711" t="str">
        <f>".2423"</f>
        <v>.2423</v>
      </c>
      <c r="G711" t="str">
        <f>".2190"</f>
        <v>.2190</v>
      </c>
    </row>
    <row r="712" spans="1:7" ht="14.25">
      <c r="A712" t="str">
        <f>"2"</f>
        <v>2</v>
      </c>
      <c r="B712" t="s">
        <v>16</v>
      </c>
      <c r="C712" t="str">
        <f>".2042"</f>
        <v>.2042</v>
      </c>
      <c r="D712" t="str">
        <f>".2885"</f>
        <v>.2885</v>
      </c>
      <c r="E712" t="str">
        <f>".2026"</f>
        <v>.2026</v>
      </c>
      <c r="F712" t="str">
        <f>".2214"</f>
        <v>.2214</v>
      </c>
      <c r="G712" t="str">
        <f>".2292"</f>
        <v>.2292</v>
      </c>
    </row>
    <row r="713" spans="1:7" ht="14.25">
      <c r="A713" t="str">
        <f>"3"</f>
        <v>3</v>
      </c>
      <c r="B713" t="s">
        <v>13</v>
      </c>
      <c r="C713" t="str">
        <f>".2456"</f>
        <v>.2456</v>
      </c>
      <c r="D713" t="str">
        <f>".2112"</f>
        <v>.2112</v>
      </c>
      <c r="E713" t="str">
        <f>".2528"</f>
        <v>.2528</v>
      </c>
      <c r="F713" t="str">
        <f>".2102"</f>
        <v>.2102</v>
      </c>
      <c r="G713" t="str">
        <f>".2299"</f>
        <v>.2299</v>
      </c>
    </row>
    <row r="714" spans="1:7" ht="14.25">
      <c r="A714" t="str">
        <f>"4"</f>
        <v>4</v>
      </c>
      <c r="B714" t="s">
        <v>20</v>
      </c>
      <c r="C714" t="str">
        <f>".2484"</f>
        <v>.2484</v>
      </c>
      <c r="D714" t="str">
        <f>".2488"</f>
        <v>.2488</v>
      </c>
      <c r="E714" t="str">
        <f>".1832"</f>
        <v>.1832</v>
      </c>
      <c r="F714" t="str">
        <f>".2446"</f>
        <v>.2446</v>
      </c>
      <c r="G714" t="str">
        <f>".2312"</f>
        <v>.2312</v>
      </c>
    </row>
    <row r="715" spans="1:7" ht="14.25">
      <c r="A715" t="str">
        <f>"5"</f>
        <v>5</v>
      </c>
      <c r="B715" t="s">
        <v>15</v>
      </c>
      <c r="C715" t="str">
        <f>".2394"</f>
        <v>.2394</v>
      </c>
      <c r="D715" t="str">
        <f>".2425"</f>
        <v>.2425</v>
      </c>
      <c r="E715" t="str">
        <f>".2468"</f>
        <v>.2468</v>
      </c>
      <c r="F715" t="str">
        <f>".2140"</f>
        <v>.2140</v>
      </c>
      <c r="G715" t="str">
        <f>".2357"</f>
        <v>.2357</v>
      </c>
    </row>
    <row r="716" spans="1:7" ht="14.25">
      <c r="A716" t="str">
        <f>"6"</f>
        <v>6</v>
      </c>
      <c r="B716" t="s">
        <v>31</v>
      </c>
      <c r="C716" t="str">
        <f>".2616"</f>
        <v>.2616</v>
      </c>
      <c r="D716" t="str">
        <f>".2073"</f>
        <v>.2073</v>
      </c>
      <c r="E716" t="str">
        <f>".2044"</f>
        <v>.2044</v>
      </c>
      <c r="F716" t="str">
        <f>".2704"</f>
        <v>.2704</v>
      </c>
      <c r="G716" t="str">
        <f>".2359"</f>
        <v>.2359</v>
      </c>
    </row>
    <row r="717" spans="1:7" ht="14.25">
      <c r="A717" t="str">
        <f>"7"</f>
        <v>7</v>
      </c>
      <c r="B717" t="s">
        <v>25</v>
      </c>
      <c r="C717" t="str">
        <f>".2320"</f>
        <v>.2320</v>
      </c>
      <c r="D717" t="str">
        <f>".2178"</f>
        <v>.2178</v>
      </c>
      <c r="E717" t="str">
        <f>".2460"</f>
        <v>.2460</v>
      </c>
      <c r="F717" t="str">
        <f>".2524"</f>
        <v>.2524</v>
      </c>
      <c r="G717" t="str">
        <f>".2371"</f>
        <v>.2371</v>
      </c>
    </row>
    <row r="718" spans="1:7" ht="14.25">
      <c r="A718" t="str">
        <f>"8"</f>
        <v>8</v>
      </c>
      <c r="B718" t="s">
        <v>42</v>
      </c>
      <c r="C718" t="str">
        <f>".2346"</f>
        <v>.2346</v>
      </c>
      <c r="D718" t="str">
        <f>".2479"</f>
        <v>.2479</v>
      </c>
      <c r="E718" t="str">
        <f>".2118"</f>
        <v>.2118</v>
      </c>
      <c r="F718" t="str">
        <f>".2812"</f>
        <v>.2812</v>
      </c>
      <c r="G718" t="str">
        <f>".2439"</f>
        <v>.2439</v>
      </c>
    </row>
    <row r="719" spans="1:7" ht="14.25">
      <c r="A719" t="str">
        <f>"9"</f>
        <v>9</v>
      </c>
      <c r="B719" t="s">
        <v>51</v>
      </c>
      <c r="C719" t="str">
        <f>".2388"</f>
        <v>.2388</v>
      </c>
      <c r="D719" t="str">
        <f>".1953"</f>
        <v>.1953</v>
      </c>
      <c r="E719" t="str">
        <f>".2470"</f>
        <v>.2470</v>
      </c>
      <c r="F719" t="str">
        <f>".3022"</f>
        <v>.3022</v>
      </c>
      <c r="G719" t="str">
        <f>".2458"</f>
        <v>.2458</v>
      </c>
    </row>
    <row r="720" spans="1:7" ht="14.25">
      <c r="A720" t="str">
        <f>"10"</f>
        <v>10</v>
      </c>
      <c r="B720" t="s">
        <v>32</v>
      </c>
      <c r="C720" t="str">
        <f>".2174"</f>
        <v>.2174</v>
      </c>
      <c r="D720" t="str">
        <f>".2566"</f>
        <v>.2566</v>
      </c>
      <c r="E720" t="str">
        <f>".2430"</f>
        <v>.2430</v>
      </c>
      <c r="F720" t="str">
        <f>".2710"</f>
        <v>.2710</v>
      </c>
      <c r="G720" t="str">
        <f>".2470"</f>
        <v>.2470</v>
      </c>
    </row>
    <row r="721" spans="1:7" ht="14.25">
      <c r="A721" t="str">
        <f>"11"</f>
        <v>11</v>
      </c>
      <c r="B721" t="s">
        <v>45</v>
      </c>
      <c r="C721" t="str">
        <f>".2584"</f>
        <v>.2584</v>
      </c>
      <c r="D721" t="str">
        <f>".2328"</f>
        <v>.2328</v>
      </c>
      <c r="E721" t="str">
        <f>".2132"</f>
        <v>.2132</v>
      </c>
      <c r="F721" t="str">
        <f>".2878"</f>
        <v>.2878</v>
      </c>
      <c r="G721" t="str">
        <f>".2481"</f>
        <v>.2481</v>
      </c>
    </row>
    <row r="722" spans="1:7" ht="14.25">
      <c r="A722" t="str">
        <f>"12"</f>
        <v>12</v>
      </c>
      <c r="B722" t="s">
        <v>17</v>
      </c>
      <c r="C722" t="str">
        <f>".2938"</f>
        <v>.2938</v>
      </c>
      <c r="D722" t="str">
        <f>".2135"</f>
        <v>.2135</v>
      </c>
      <c r="E722" t="str">
        <f>".2610"</f>
        <v>.2610</v>
      </c>
      <c r="F722" t="str">
        <f>".2329"</f>
        <v>.2329</v>
      </c>
      <c r="G722" t="str">
        <f>".2503"</f>
        <v>.2503</v>
      </c>
    </row>
    <row r="723" spans="1:7" ht="14.25">
      <c r="A723" t="str">
        <f>"13"</f>
        <v>13</v>
      </c>
      <c r="B723" t="s">
        <v>27</v>
      </c>
      <c r="C723" t="str">
        <f>".2538"</f>
        <v>.2538</v>
      </c>
      <c r="D723" t="str">
        <f>".2617"</f>
        <v>.2617</v>
      </c>
      <c r="E723" t="str">
        <f>".2352"</f>
        <v>.2352</v>
      </c>
      <c r="F723" t="str">
        <f>".2571"</f>
        <v>.2571</v>
      </c>
      <c r="G723" t="str">
        <f>".2519"</f>
        <v>.2519</v>
      </c>
    </row>
    <row r="724" spans="1:7" ht="14.25">
      <c r="A724" t="str">
        <f>"14"</f>
        <v>14</v>
      </c>
      <c r="B724" t="s">
        <v>38</v>
      </c>
      <c r="C724" t="str">
        <f>".2570"</f>
        <v>.2570</v>
      </c>
      <c r="D724" t="str">
        <f>".2561"</f>
        <v>.2561</v>
      </c>
      <c r="E724" t="str">
        <f>".2238"</f>
        <v>.2238</v>
      </c>
      <c r="F724" t="str">
        <f>".2771"</f>
        <v>.2771</v>
      </c>
      <c r="G724" t="str">
        <f>".2535"</f>
        <v>.2535</v>
      </c>
    </row>
    <row r="725" spans="1:7" ht="14.25">
      <c r="A725" t="str">
        <f>"15"</f>
        <v>15</v>
      </c>
      <c r="B725" t="s">
        <v>14</v>
      </c>
      <c r="C725" t="str">
        <f>".2584"</f>
        <v>.2584</v>
      </c>
      <c r="D725" t="str">
        <f>".2886"</f>
        <v>.2886</v>
      </c>
      <c r="E725" t="str">
        <f>".2736"</f>
        <v>.2736</v>
      </c>
      <c r="F725" t="str">
        <f>".2138"</f>
        <v>.2138</v>
      </c>
      <c r="G725" t="str">
        <f>".2586"</f>
        <v>.2586</v>
      </c>
    </row>
    <row r="726" spans="1:7" ht="14.25">
      <c r="A726" t="str">
        <f>"16"</f>
        <v>16</v>
      </c>
      <c r="B726" t="s">
        <v>46</v>
      </c>
      <c r="C726" t="str">
        <f>".2572"</f>
        <v>.2572</v>
      </c>
      <c r="D726" t="str">
        <f>".2888"</f>
        <v>.2888</v>
      </c>
      <c r="E726" t="str">
        <f>".2050"</f>
        <v>.2050</v>
      </c>
      <c r="F726" t="str">
        <f>".2959"</f>
        <v>.2959</v>
      </c>
      <c r="G726" t="str">
        <f>".2617"</f>
        <v>.2617</v>
      </c>
    </row>
    <row r="727" spans="1:8" ht="14.25">
      <c r="A727" t="str">
        <f>"17"</f>
        <v>17</v>
      </c>
      <c r="B727" t="s">
        <v>22</v>
      </c>
      <c r="C727" t="str">
        <f>".2516"</f>
        <v>.2516</v>
      </c>
      <c r="D727" t="str">
        <f>".2477"</f>
        <v>.2477</v>
      </c>
      <c r="E727" t="str">
        <f>".3076"</f>
        <v>.3076</v>
      </c>
      <c r="F727" t="str">
        <f>".2511"</f>
        <v>.2511</v>
      </c>
      <c r="G727" t="str">
        <f>".2645"</f>
        <v>.2645</v>
      </c>
      <c r="H727" t="s">
        <v>75</v>
      </c>
    </row>
    <row r="728" spans="1:8" ht="14.25">
      <c r="A728" t="str">
        <f>"18"</f>
        <v>18</v>
      </c>
      <c r="B728" t="s">
        <v>50</v>
      </c>
      <c r="C728" t="str">
        <f>".2884"</f>
        <v>.2884</v>
      </c>
      <c r="D728" t="str">
        <f>".2742"</f>
        <v>.2742</v>
      </c>
      <c r="E728" t="str">
        <f>".1942"</f>
        <v>.1942</v>
      </c>
      <c r="F728" t="str">
        <f>".3011"</f>
        <v>.3011</v>
      </c>
      <c r="G728" t="str">
        <f>".2645"</f>
        <v>.2645</v>
      </c>
      <c r="H728" t="s">
        <v>77</v>
      </c>
    </row>
    <row r="729" spans="1:7" ht="14.25">
      <c r="A729" t="str">
        <f>"19"</f>
        <v>19</v>
      </c>
      <c r="B729" t="s">
        <v>24</v>
      </c>
      <c r="C729" t="str">
        <f>".2744"</f>
        <v>.2744</v>
      </c>
      <c r="D729" t="str">
        <f>".2825"</f>
        <v>.2825</v>
      </c>
      <c r="E729" t="str">
        <f>".2538"</f>
        <v>.2538</v>
      </c>
      <c r="F729" t="str">
        <f>".2520"</f>
        <v>.2520</v>
      </c>
      <c r="G729" t="str">
        <f>".2657"</f>
        <v>.2657</v>
      </c>
    </row>
    <row r="730" spans="1:8" ht="14.25">
      <c r="A730" t="str">
        <f>"20"</f>
        <v>20</v>
      </c>
      <c r="B730" t="s">
        <v>39</v>
      </c>
      <c r="C730" t="str">
        <f>".2636"</f>
        <v>.2636</v>
      </c>
      <c r="D730" t="str">
        <f>".2765"</f>
        <v>.2765</v>
      </c>
      <c r="E730" t="str">
        <f>".2478"</f>
        <v>.2478</v>
      </c>
      <c r="F730" t="str">
        <f>".2776"</f>
        <v>.2776</v>
      </c>
      <c r="G730" t="str">
        <f>".2664"</f>
        <v>.2664</v>
      </c>
      <c r="H730" t="s">
        <v>75</v>
      </c>
    </row>
    <row r="731" spans="1:8" ht="14.25">
      <c r="A731" t="str">
        <f>"21"</f>
        <v>21</v>
      </c>
      <c r="B731" t="s">
        <v>54</v>
      </c>
      <c r="C731" t="str">
        <f>".2374"</f>
        <v>.2374</v>
      </c>
      <c r="D731" t="str">
        <f>".2807"</f>
        <v>.2807</v>
      </c>
      <c r="E731" t="str">
        <f>".2414"</f>
        <v>.2414</v>
      </c>
      <c r="F731" t="str">
        <f>".3061"</f>
        <v>.3061</v>
      </c>
      <c r="G731" t="str">
        <f>".2664"</f>
        <v>.2664</v>
      </c>
      <c r="H731" t="s">
        <v>77</v>
      </c>
    </row>
    <row r="732" spans="1:7" ht="14.25">
      <c r="A732" t="str">
        <f>"22"</f>
        <v>22</v>
      </c>
      <c r="B732" t="s">
        <v>66</v>
      </c>
      <c r="C732" t="str">
        <f>".3490"</f>
        <v>.3490</v>
      </c>
      <c r="D732" t="str">
        <f>".2397"</f>
        <v>.2397</v>
      </c>
      <c r="E732" t="str">
        <f>".1634"</f>
        <v>.1634</v>
      </c>
      <c r="F732" t="str">
        <f>".3300"</f>
        <v>.3300</v>
      </c>
      <c r="G732" t="str">
        <f>".2705"</f>
        <v>.2705</v>
      </c>
    </row>
    <row r="733" spans="1:7" ht="14.25">
      <c r="A733" t="str">
        <f>"23"</f>
        <v>23</v>
      </c>
      <c r="B733" t="s">
        <v>34</v>
      </c>
      <c r="C733" t="str">
        <f>".2760"</f>
        <v>.2760</v>
      </c>
      <c r="D733" t="str">
        <f>".2527"</f>
        <v>.2527</v>
      </c>
      <c r="E733" t="str">
        <f>".2822"</f>
        <v>.2822</v>
      </c>
      <c r="F733" t="str">
        <f>".2738"</f>
        <v>.2738</v>
      </c>
      <c r="G733" t="str">
        <f>".2712"</f>
        <v>.2712</v>
      </c>
    </row>
    <row r="734" spans="1:7" ht="14.25">
      <c r="A734" t="str">
        <f>"24"</f>
        <v>24</v>
      </c>
      <c r="B734" t="s">
        <v>47</v>
      </c>
      <c r="C734" t="str">
        <f>".2396"</f>
        <v>.2396</v>
      </c>
      <c r="D734" t="str">
        <f>".3194"</f>
        <v>.3194</v>
      </c>
      <c r="E734" t="str">
        <f>".2346"</f>
        <v>.2346</v>
      </c>
      <c r="F734" t="str">
        <f>".2968"</f>
        <v>.2968</v>
      </c>
      <c r="G734" t="str">
        <f>".2726"</f>
        <v>.2726</v>
      </c>
    </row>
    <row r="735" spans="1:7" ht="14.25">
      <c r="A735" t="str">
        <f>"25"</f>
        <v>25</v>
      </c>
      <c r="B735" t="s">
        <v>40</v>
      </c>
      <c r="C735" t="str">
        <f>".2686"</f>
        <v>.2686</v>
      </c>
      <c r="D735" t="str">
        <f>".2903"</f>
        <v>.2903</v>
      </c>
      <c r="E735" t="str">
        <f>".2622"</f>
        <v>.2622</v>
      </c>
      <c r="F735" t="str">
        <f>".2782"</f>
        <v>.2782</v>
      </c>
      <c r="G735" t="str">
        <f>".2748"</f>
        <v>.2748</v>
      </c>
    </row>
    <row r="736" spans="1:7" ht="14.25">
      <c r="A736" t="str">
        <f>"26"</f>
        <v>26</v>
      </c>
      <c r="B736" t="s">
        <v>48</v>
      </c>
      <c r="C736" t="str">
        <f>".2688"</f>
        <v>.2688</v>
      </c>
      <c r="D736" t="str">
        <f>".3017"</f>
        <v>.3017</v>
      </c>
      <c r="E736" t="str">
        <f>".2402"</f>
        <v>.2402</v>
      </c>
      <c r="F736" t="str">
        <f>".2982"</f>
        <v>.2982</v>
      </c>
      <c r="G736" t="str">
        <f>".2772"</f>
        <v>.2772</v>
      </c>
    </row>
    <row r="737" spans="1:7" ht="14.25">
      <c r="A737" t="str">
        <f>"27"</f>
        <v>27</v>
      </c>
      <c r="B737" t="s">
        <v>35</v>
      </c>
      <c r="C737" t="str">
        <f>".2616"</f>
        <v>.2616</v>
      </c>
      <c r="D737" t="str">
        <f>".2687"</f>
        <v>.2687</v>
      </c>
      <c r="E737" t="str">
        <f>".3042"</f>
        <v>.3042</v>
      </c>
      <c r="F737" t="str">
        <f>".2753"</f>
        <v>.2753</v>
      </c>
      <c r="G737" t="str">
        <f>".2774"</f>
        <v>.2774</v>
      </c>
    </row>
    <row r="738" spans="1:7" ht="14.25">
      <c r="A738" t="str">
        <f>"28"</f>
        <v>28</v>
      </c>
      <c r="B738" t="s">
        <v>18</v>
      </c>
      <c r="C738" t="str">
        <f>".2374"</f>
        <v>.2374</v>
      </c>
      <c r="D738" t="str">
        <f>".3401"</f>
        <v>.3401</v>
      </c>
      <c r="E738" t="str">
        <f>".2930"</f>
        <v>.2930</v>
      </c>
      <c r="F738" t="str">
        <f>".2397"</f>
        <v>.2397</v>
      </c>
      <c r="G738" t="str">
        <f>".2776"</f>
        <v>.2776</v>
      </c>
    </row>
    <row r="739" spans="1:7" ht="14.25">
      <c r="A739" t="str">
        <f>"29"</f>
        <v>29</v>
      </c>
      <c r="B739" t="s">
        <v>21</v>
      </c>
      <c r="C739" t="str">
        <f>".2512"</f>
        <v>.2512</v>
      </c>
      <c r="D739" t="str">
        <f>".3849"</f>
        <v>.3849</v>
      </c>
      <c r="E739" t="str">
        <f>".2298"</f>
        <v>.2298</v>
      </c>
      <c r="F739" t="str">
        <f>".2491"</f>
        <v>.2491</v>
      </c>
      <c r="G739" t="str">
        <f>".2787"</f>
        <v>.2787</v>
      </c>
    </row>
    <row r="740" spans="1:7" ht="14.25">
      <c r="A740" t="str">
        <f>"30"</f>
        <v>30</v>
      </c>
      <c r="B740" t="s">
        <v>23</v>
      </c>
      <c r="C740" t="str">
        <f>".3388"</f>
        <v>.3388</v>
      </c>
      <c r="D740" t="str">
        <f>".2892"</f>
        <v>.2892</v>
      </c>
      <c r="E740" t="str">
        <f>".2482"</f>
        <v>.2482</v>
      </c>
      <c r="F740" t="str">
        <f>".2513"</f>
        <v>.2513</v>
      </c>
      <c r="G740" t="str">
        <f>".2819"</f>
        <v>.2819</v>
      </c>
    </row>
    <row r="741" spans="1:7" ht="14.25">
      <c r="A741" t="str">
        <f>"31"</f>
        <v>31</v>
      </c>
      <c r="B741" t="s">
        <v>41</v>
      </c>
      <c r="C741" t="str">
        <f>".2474"</f>
        <v>.2474</v>
      </c>
      <c r="D741" t="str">
        <f>".3875"</f>
        <v>.3875</v>
      </c>
      <c r="E741" t="str">
        <f>".2144"</f>
        <v>.2144</v>
      </c>
      <c r="F741" t="str">
        <f>".2804"</f>
        <v>.2804</v>
      </c>
      <c r="G741" t="str">
        <f>".2824"</f>
        <v>.2824</v>
      </c>
    </row>
    <row r="742" spans="1:7" ht="14.25">
      <c r="A742" t="str">
        <f>"32"</f>
        <v>32</v>
      </c>
      <c r="B742" t="s">
        <v>26</v>
      </c>
      <c r="C742" t="str">
        <f>".2886"</f>
        <v>.2886</v>
      </c>
      <c r="D742" t="str">
        <f>".3763"</f>
        <v>.3763</v>
      </c>
      <c r="E742" t="str">
        <f>".2180"</f>
        <v>.2180</v>
      </c>
      <c r="F742" t="str">
        <f>".2526"</f>
        <v>.2526</v>
      </c>
      <c r="G742" t="str">
        <f>".2839"</f>
        <v>.2839</v>
      </c>
    </row>
    <row r="743" spans="1:7" ht="14.25">
      <c r="A743" t="str">
        <f>"33"</f>
        <v>33</v>
      </c>
      <c r="B743" t="s">
        <v>83</v>
      </c>
      <c r="C743" t="str">
        <f>".2510"</f>
        <v>.2510</v>
      </c>
      <c r="D743" t="str">
        <f>".2681"</f>
        <v>.2681</v>
      </c>
      <c r="E743" t="str">
        <f>".2590"</f>
        <v>.2590</v>
      </c>
      <c r="F743" t="str">
        <f>".3701"</f>
        <v>.3701</v>
      </c>
      <c r="G743" t="str">
        <f>".2870"</f>
        <v>.2870</v>
      </c>
    </row>
    <row r="744" spans="1:7" ht="14.25">
      <c r="A744" t="str">
        <f>"34"</f>
        <v>34</v>
      </c>
      <c r="B744" t="s">
        <v>56</v>
      </c>
      <c r="C744" t="str">
        <f>".3198"</f>
        <v>.3198</v>
      </c>
      <c r="D744" t="str">
        <f>".2758"</f>
        <v>.2758</v>
      </c>
      <c r="E744" t="str">
        <f>".2496"</f>
        <v>.2496</v>
      </c>
      <c r="F744" t="str">
        <f>".3099"</f>
        <v>.3099</v>
      </c>
      <c r="G744" t="str">
        <f>".2888"</f>
        <v>.2888</v>
      </c>
    </row>
    <row r="745" spans="1:7" ht="14.25">
      <c r="A745" t="str">
        <f>"35"</f>
        <v>35</v>
      </c>
      <c r="B745" t="s">
        <v>55</v>
      </c>
      <c r="C745" t="str">
        <f>".2902"</f>
        <v>.2902</v>
      </c>
      <c r="D745" t="str">
        <f>".2343"</f>
        <v>.2343</v>
      </c>
      <c r="E745" t="str">
        <f>".3274"</f>
        <v>.3274</v>
      </c>
      <c r="F745" t="str">
        <f>".3062"</f>
        <v>.3062</v>
      </c>
      <c r="G745" t="str">
        <f>".2895"</f>
        <v>.2895</v>
      </c>
    </row>
    <row r="746" spans="1:7" ht="14.25">
      <c r="A746" t="str">
        <f>"36"</f>
        <v>36</v>
      </c>
      <c r="B746" t="s">
        <v>33</v>
      </c>
      <c r="C746" t="str">
        <f>".2666"</f>
        <v>.2666</v>
      </c>
      <c r="D746" t="str">
        <f>".2873"</f>
        <v>.2873</v>
      </c>
      <c r="E746" t="str">
        <f>".3374"</f>
        <v>.3374</v>
      </c>
      <c r="F746" t="str">
        <f>".2721"</f>
        <v>.2721</v>
      </c>
      <c r="G746" t="str">
        <f>".2908"</f>
        <v>.2908</v>
      </c>
    </row>
    <row r="747" spans="1:7" ht="14.25">
      <c r="A747" t="str">
        <f>"37"</f>
        <v>37</v>
      </c>
      <c r="B747" t="s">
        <v>28</v>
      </c>
      <c r="C747" t="str">
        <f>".2796"</f>
        <v>.2796</v>
      </c>
      <c r="D747" t="str">
        <f>".3508"</f>
        <v>.3508</v>
      </c>
      <c r="E747" t="str">
        <f>".2794"</f>
        <v>.2794</v>
      </c>
      <c r="F747" t="str">
        <f>".2638"</f>
        <v>.2638</v>
      </c>
      <c r="G747" t="str">
        <f>".2934"</f>
        <v>.2934</v>
      </c>
    </row>
    <row r="748" spans="1:7" ht="14.25">
      <c r="A748" t="str">
        <f>"38"</f>
        <v>38</v>
      </c>
      <c r="B748" t="s">
        <v>59</v>
      </c>
      <c r="C748" t="str">
        <f>".3676"</f>
        <v>.3676</v>
      </c>
      <c r="D748" t="str">
        <f>".3008"</f>
        <v>.3008</v>
      </c>
      <c r="E748" t="str">
        <f>".1912"</f>
        <v>.1912</v>
      </c>
      <c r="F748" t="str">
        <f>".3162"</f>
        <v>.3162</v>
      </c>
      <c r="G748" t="str">
        <f>".2939"</f>
        <v>.2939</v>
      </c>
    </row>
    <row r="749" spans="1:7" ht="14.25">
      <c r="A749" t="str">
        <f>"39"</f>
        <v>39</v>
      </c>
      <c r="B749" t="s">
        <v>30</v>
      </c>
      <c r="C749" t="str">
        <f>".2710"</f>
        <v>.2710</v>
      </c>
      <c r="D749" t="str">
        <f>".3056"</f>
        <v>.3056</v>
      </c>
      <c r="E749" t="str">
        <f>".3316"</f>
        <v>.3316</v>
      </c>
      <c r="F749" t="str">
        <f>".2699"</f>
        <v>.2699</v>
      </c>
      <c r="G749" t="str">
        <f>".2945"</f>
        <v>.2945</v>
      </c>
    </row>
    <row r="750" spans="1:7" ht="14.25">
      <c r="A750" t="str">
        <f>"40"</f>
        <v>40</v>
      </c>
      <c r="B750" t="s">
        <v>62</v>
      </c>
      <c r="C750" t="str">
        <f>".2950"</f>
        <v>.2950</v>
      </c>
      <c r="D750" t="str">
        <f>".3139"</f>
        <v>.3139</v>
      </c>
      <c r="E750" t="str">
        <f>".2582"</f>
        <v>.2582</v>
      </c>
      <c r="F750" t="str">
        <f>".3236"</f>
        <v>.3236</v>
      </c>
      <c r="G750" t="str">
        <f>".2977"</f>
        <v>.2977</v>
      </c>
    </row>
    <row r="751" spans="1:7" ht="14.25">
      <c r="A751" t="str">
        <f>"41"</f>
        <v>41</v>
      </c>
      <c r="B751" t="s">
        <v>44</v>
      </c>
      <c r="C751" t="str">
        <f>".2656"</f>
        <v>.2656</v>
      </c>
      <c r="D751" t="str">
        <f>".3649"</f>
        <v>.3649</v>
      </c>
      <c r="E751" t="str">
        <f>".2770"</f>
        <v>.2770</v>
      </c>
      <c r="F751" t="str">
        <f>".2854"</f>
        <v>.2854</v>
      </c>
      <c r="G751" t="str">
        <f>".2982"</f>
        <v>.2982</v>
      </c>
    </row>
    <row r="752" spans="1:7" ht="14.25">
      <c r="A752" t="str">
        <f>"42"</f>
        <v>42</v>
      </c>
      <c r="B752" t="s">
        <v>29</v>
      </c>
      <c r="C752" t="str">
        <f>".3100"</f>
        <v>.3100</v>
      </c>
      <c r="D752" t="str">
        <f>".3377"</f>
        <v>.3377</v>
      </c>
      <c r="E752" t="str">
        <f>".2876"</f>
        <v>.2876</v>
      </c>
      <c r="F752" t="str">
        <f>".2654"</f>
        <v>.2654</v>
      </c>
      <c r="G752" t="str">
        <f>".3002"</f>
        <v>.3002</v>
      </c>
    </row>
    <row r="753" spans="1:7" ht="14.25">
      <c r="A753" t="str">
        <f>"43"</f>
        <v>43</v>
      </c>
      <c r="B753" t="s">
        <v>58</v>
      </c>
      <c r="C753" t="str">
        <f>".3038"</f>
        <v>.3038</v>
      </c>
      <c r="D753" t="str">
        <f>".3083"</f>
        <v>.3083</v>
      </c>
      <c r="E753" t="str">
        <f>".2772"</f>
        <v>.2772</v>
      </c>
      <c r="F753" t="str">
        <f>".3156"</f>
        <v>.3156</v>
      </c>
      <c r="G753" t="str">
        <f>".3012"</f>
        <v>.3012</v>
      </c>
    </row>
    <row r="754" spans="1:7" ht="14.25">
      <c r="A754" t="str">
        <f>"44"</f>
        <v>44</v>
      </c>
      <c r="B754" t="s">
        <v>82</v>
      </c>
      <c r="C754" t="str">
        <f>".2714"</f>
        <v>.2714</v>
      </c>
      <c r="D754" t="str">
        <f>".2993"</f>
        <v>.2993</v>
      </c>
      <c r="E754" t="str">
        <f>".2724"</f>
        <v>.2724</v>
      </c>
      <c r="F754" t="str">
        <f>".3694"</f>
        <v>.3694</v>
      </c>
      <c r="G754" t="str">
        <f>".3031"</f>
        <v>.3031</v>
      </c>
    </row>
    <row r="755" spans="1:7" ht="14.25">
      <c r="A755" t="str">
        <f>"45"</f>
        <v>45</v>
      </c>
      <c r="B755" t="s">
        <v>61</v>
      </c>
      <c r="C755" t="str">
        <f>".3030"</f>
        <v>.3030</v>
      </c>
      <c r="D755" t="str">
        <f>".3623"</f>
        <v>.3623</v>
      </c>
      <c r="E755" t="str">
        <f>".2342"</f>
        <v>.2342</v>
      </c>
      <c r="F755" t="str">
        <f>".3184"</f>
        <v>.3184</v>
      </c>
      <c r="G755" t="str">
        <f>".3045"</f>
        <v>.3045</v>
      </c>
    </row>
    <row r="756" spans="1:7" ht="14.25">
      <c r="A756" t="str">
        <f>"46"</f>
        <v>46</v>
      </c>
      <c r="B756" t="s">
        <v>60</v>
      </c>
      <c r="C756" t="str">
        <f>".2748"</f>
        <v>.2748</v>
      </c>
      <c r="D756" t="str">
        <f>".3648"</f>
        <v>.3648</v>
      </c>
      <c r="E756" t="str">
        <f>".2670"</f>
        <v>.2670</v>
      </c>
      <c r="F756" t="str">
        <f>".3171"</f>
        <v>.3171</v>
      </c>
      <c r="G756" t="str">
        <f>".3059"</f>
        <v>.3059</v>
      </c>
    </row>
    <row r="757" spans="1:7" ht="14.25">
      <c r="A757" t="str">
        <f>"47"</f>
        <v>47</v>
      </c>
      <c r="B757" t="s">
        <v>63</v>
      </c>
      <c r="C757" t="str">
        <f>".2802"</f>
        <v>.2802</v>
      </c>
      <c r="D757" t="str">
        <f>".3518"</f>
        <v>.3518</v>
      </c>
      <c r="E757" t="str">
        <f>".2680"</f>
        <v>.2680</v>
      </c>
      <c r="F757" t="str">
        <f>".3251"</f>
        <v>.3251</v>
      </c>
      <c r="G757" t="str">
        <f>".3063"</f>
        <v>.3063</v>
      </c>
    </row>
    <row r="758" spans="1:7" ht="14.25">
      <c r="A758" t="str">
        <f>"48"</f>
        <v>48</v>
      </c>
      <c r="B758" t="s">
        <v>64</v>
      </c>
      <c r="C758" t="str">
        <f>".2872"</f>
        <v>.2872</v>
      </c>
      <c r="D758" t="str">
        <f>".3071"</f>
        <v>.3071</v>
      </c>
      <c r="E758" t="str">
        <f>".3064"</f>
        <v>.3064</v>
      </c>
      <c r="F758" t="str">
        <f>".3262"</f>
        <v>.3262</v>
      </c>
      <c r="G758" t="str">
        <f>".3067"</f>
        <v>.3067</v>
      </c>
    </row>
    <row r="759" spans="1:7" ht="14.25">
      <c r="A759" t="str">
        <f>"49"</f>
        <v>49</v>
      </c>
      <c r="B759" t="s">
        <v>52</v>
      </c>
      <c r="C759" t="str">
        <f>".3354"</f>
        <v>.3354</v>
      </c>
      <c r="D759" t="str">
        <f>".2532"</f>
        <v>.2532</v>
      </c>
      <c r="E759" t="str">
        <f>".3474"</f>
        <v>.3474</v>
      </c>
      <c r="F759" t="str">
        <f>".3026"</f>
        <v>.3026</v>
      </c>
      <c r="G759" t="str">
        <f>".3096"</f>
        <v>.3096</v>
      </c>
    </row>
    <row r="760" spans="1:7" ht="14.25">
      <c r="A760" t="str">
        <f>"50"</f>
        <v>50</v>
      </c>
      <c r="B760" t="s">
        <v>84</v>
      </c>
      <c r="C760" t="str">
        <f>".3224"</f>
        <v>.3224</v>
      </c>
      <c r="D760" t="str">
        <f>".2973"</f>
        <v>.2973</v>
      </c>
      <c r="E760" t="str">
        <f>".2350"</f>
        <v>.2350</v>
      </c>
      <c r="F760" t="str">
        <f>".3921"</f>
        <v>.3921</v>
      </c>
      <c r="G760" t="str">
        <f>".3117"</f>
        <v>.3117</v>
      </c>
    </row>
    <row r="761" spans="1:7" ht="14.25">
      <c r="A761" t="str">
        <f>"51"</f>
        <v>51</v>
      </c>
      <c r="B761" t="s">
        <v>67</v>
      </c>
      <c r="C761" t="str">
        <f>".2876"</f>
        <v>.2876</v>
      </c>
      <c r="D761" t="str">
        <f>".3060"</f>
        <v>.3060</v>
      </c>
      <c r="E761" t="str">
        <f>".3172"</f>
        <v>.3172</v>
      </c>
      <c r="F761" t="str">
        <f>".3395"</f>
        <v>.3395</v>
      </c>
      <c r="G761" t="str">
        <f>".3126"</f>
        <v>.3126</v>
      </c>
    </row>
    <row r="762" spans="1:7" ht="14.25">
      <c r="A762" t="str">
        <f>"52"</f>
        <v>52</v>
      </c>
      <c r="B762" t="s">
        <v>79</v>
      </c>
      <c r="C762" t="str">
        <f>".3002"</f>
        <v>.3002</v>
      </c>
      <c r="D762" t="str">
        <f>".3413"</f>
        <v>.3413</v>
      </c>
      <c r="E762" t="str">
        <f>".2586"</f>
        <v>.2586</v>
      </c>
      <c r="F762" t="str">
        <f>".3632"</f>
        <v>.3632</v>
      </c>
      <c r="G762" t="str">
        <f>".3158"</f>
        <v>.3158</v>
      </c>
    </row>
    <row r="763" spans="1:7" ht="14.25">
      <c r="A763" t="str">
        <f>"53"</f>
        <v>53</v>
      </c>
      <c r="B763" t="s">
        <v>43</v>
      </c>
      <c r="C763" t="str">
        <f>".3718"</f>
        <v>.3718</v>
      </c>
      <c r="D763" t="str">
        <f>".3359"</f>
        <v>.3359</v>
      </c>
      <c r="E763" t="str">
        <f>".2838"</f>
        <v>.2838</v>
      </c>
      <c r="F763" t="str">
        <f>".2846"</f>
        <v>.2846</v>
      </c>
      <c r="G763" t="str">
        <f>".3190"</f>
        <v>.3190</v>
      </c>
    </row>
    <row r="764" spans="1:7" ht="14.25">
      <c r="A764" t="str">
        <f>"54"</f>
        <v>54</v>
      </c>
      <c r="B764" t="s">
        <v>37</v>
      </c>
      <c r="C764" t="str">
        <f>".3616"</f>
        <v>.3616</v>
      </c>
      <c r="D764" t="str">
        <f>".3569"</f>
        <v>.3569</v>
      </c>
      <c r="E764" t="str">
        <f>".2846"</f>
        <v>.2846</v>
      </c>
      <c r="F764" t="str">
        <f>".2765"</f>
        <v>.2765</v>
      </c>
      <c r="G764" t="str">
        <f>".3199"</f>
        <v>.3199</v>
      </c>
    </row>
    <row r="765" spans="1:7" ht="14.25">
      <c r="A765" t="str">
        <f>"55"</f>
        <v>55</v>
      </c>
      <c r="B765" t="s">
        <v>53</v>
      </c>
      <c r="C765" t="str">
        <f>".3244"</f>
        <v>.3244</v>
      </c>
      <c r="D765" t="str">
        <f>".3268"</f>
        <v>.3268</v>
      </c>
      <c r="E765" t="str">
        <f>".3544"</f>
        <v>.3544</v>
      </c>
      <c r="F765" t="str">
        <f>".3045"</f>
        <v>.3045</v>
      </c>
      <c r="G765" t="str">
        <f>".3275"</f>
        <v>.3275</v>
      </c>
    </row>
    <row r="766" spans="1:7" ht="14.25">
      <c r="A766" t="str">
        <f>"56"</f>
        <v>56</v>
      </c>
      <c r="B766" t="s">
        <v>68</v>
      </c>
      <c r="C766" t="str">
        <f>".3290"</f>
        <v>.3290</v>
      </c>
      <c r="D766" t="str">
        <f>".3666"</f>
        <v>.3666</v>
      </c>
      <c r="E766" t="str">
        <f>".2780"</f>
        <v>.2780</v>
      </c>
      <c r="F766" t="str">
        <f>".3418"</f>
        <v>.3418</v>
      </c>
      <c r="G766" t="str">
        <f>".3289"</f>
        <v>.3289</v>
      </c>
    </row>
    <row r="767" spans="1:7" ht="14.25">
      <c r="A767" t="str">
        <f>"57"</f>
        <v>57</v>
      </c>
      <c r="B767" t="s">
        <v>57</v>
      </c>
      <c r="C767" t="str">
        <f>".3028"</f>
        <v>.3028</v>
      </c>
      <c r="D767" t="str">
        <f>".3841"</f>
        <v>.3841</v>
      </c>
      <c r="E767" t="str">
        <f>".3180"</f>
        <v>.3180</v>
      </c>
      <c r="F767" t="str">
        <f>".3122"</f>
        <v>.3122</v>
      </c>
      <c r="G767" t="str">
        <f>".3293"</f>
        <v>.3293</v>
      </c>
    </row>
    <row r="768" spans="1:7" ht="14.25">
      <c r="A768" t="str">
        <f>"58"</f>
        <v>58</v>
      </c>
      <c r="B768" t="s">
        <v>76</v>
      </c>
      <c r="C768" t="str">
        <f>".2988"</f>
        <v>.2988</v>
      </c>
      <c r="D768" t="str">
        <f>".3893"</f>
        <v>.3893</v>
      </c>
      <c r="E768" t="str">
        <f>".2800"</f>
        <v>.2800</v>
      </c>
      <c r="F768" t="str">
        <f>".3579"</f>
        <v>.3579</v>
      </c>
      <c r="G768" t="str">
        <f>".3315"</f>
        <v>.3315</v>
      </c>
    </row>
    <row r="769" spans="1:7" ht="14.25">
      <c r="A769" t="str">
        <f>"59"</f>
        <v>59</v>
      </c>
      <c r="B769" t="s">
        <v>70</v>
      </c>
      <c r="C769" t="str">
        <f>".2896"</f>
        <v>.2896</v>
      </c>
      <c r="D769" t="str">
        <f>".4194"</f>
        <v>.4194</v>
      </c>
      <c r="E769" t="str">
        <f>".2942"</f>
        <v>.2942</v>
      </c>
      <c r="F769" t="str">
        <f>".3476"</f>
        <v>.3476</v>
      </c>
      <c r="G769" t="str">
        <f>".3377"</f>
        <v>.3377</v>
      </c>
    </row>
    <row r="770" spans="1:7" ht="14.25">
      <c r="A770" t="str">
        <f>"60"</f>
        <v>60</v>
      </c>
      <c r="B770" t="s">
        <v>72</v>
      </c>
      <c r="C770" t="str">
        <f>".3042"</f>
        <v>.3042</v>
      </c>
      <c r="D770" t="str">
        <f>".4088"</f>
        <v>.4088</v>
      </c>
      <c r="E770" t="str">
        <f>".2846"</f>
        <v>.2846</v>
      </c>
      <c r="F770" t="str">
        <f>".3552"</f>
        <v>.3552</v>
      </c>
      <c r="G770" t="str">
        <f>".3382"</f>
        <v>.3382</v>
      </c>
    </row>
    <row r="771" spans="1:7" ht="14.25">
      <c r="A771" t="str">
        <f>"61"</f>
        <v>61</v>
      </c>
      <c r="B771" t="s">
        <v>49</v>
      </c>
      <c r="C771" t="str">
        <f>".3282"</f>
        <v>.3282</v>
      </c>
      <c r="D771" t="str">
        <f>".3282"</f>
        <v>.3282</v>
      </c>
      <c r="E771" t="str">
        <f>".3986"</f>
        <v>.3986</v>
      </c>
      <c r="F771" t="str">
        <f>".2985"</f>
        <v>.2985</v>
      </c>
      <c r="G771" t="str">
        <f>".3384"</f>
        <v>.3384</v>
      </c>
    </row>
    <row r="772" spans="1:7" ht="14.25">
      <c r="A772" t="str">
        <f>"62"</f>
        <v>62</v>
      </c>
      <c r="B772" t="s">
        <v>74</v>
      </c>
      <c r="C772" t="str">
        <f>".3432"</f>
        <v>.3432</v>
      </c>
      <c r="D772" t="str">
        <f>".3362"</f>
        <v>.3362</v>
      </c>
      <c r="E772" t="str">
        <f>".3182"</f>
        <v>.3182</v>
      </c>
      <c r="F772" t="str">
        <f>".3579"</f>
        <v>.3579</v>
      </c>
      <c r="G772" t="str">
        <f>".3389"</f>
        <v>.3389</v>
      </c>
    </row>
    <row r="773" spans="1:8" ht="14.25">
      <c r="A773" t="str">
        <f>"63"</f>
        <v>63</v>
      </c>
      <c r="B773" t="s">
        <v>85</v>
      </c>
      <c r="C773" t="str">
        <f>".3652"</f>
        <v>.3652</v>
      </c>
      <c r="D773" t="str">
        <f>".3181"</f>
        <v>.3181</v>
      </c>
      <c r="E773" t="str">
        <f>".2858"</f>
        <v>.2858</v>
      </c>
      <c r="F773" t="str">
        <f>".3957"</f>
        <v>.3957</v>
      </c>
      <c r="G773" t="str">
        <f>".3412"</f>
        <v>.3412</v>
      </c>
      <c r="H773" t="s">
        <v>75</v>
      </c>
    </row>
    <row r="774" spans="1:8" ht="14.25">
      <c r="A774" t="str">
        <f>"64"</f>
        <v>64</v>
      </c>
      <c r="B774" t="s">
        <v>36</v>
      </c>
      <c r="C774" t="str">
        <f>".3758"</f>
        <v>.3758</v>
      </c>
      <c r="D774" t="str">
        <f>".3588"</f>
        <v>.3588</v>
      </c>
      <c r="E774" t="str">
        <f>".3544"</f>
        <v>.3544</v>
      </c>
      <c r="F774" t="str">
        <f>".2758"</f>
        <v>.2758</v>
      </c>
      <c r="G774" t="str">
        <f>".3412"</f>
        <v>.3412</v>
      </c>
      <c r="H774" t="s">
        <v>77</v>
      </c>
    </row>
    <row r="775" spans="1:7" ht="14.25">
      <c r="A775" t="str">
        <f>"65"</f>
        <v>65</v>
      </c>
      <c r="B775" t="s">
        <v>78</v>
      </c>
      <c r="C775" t="str">
        <f>".4176"</f>
        <v>.4176</v>
      </c>
      <c r="D775" t="str">
        <f>".3171"</f>
        <v>.3171</v>
      </c>
      <c r="E775" t="str">
        <f>".2930"</f>
        <v>.2930</v>
      </c>
      <c r="F775" t="str">
        <f>".3620"</f>
        <v>.3620</v>
      </c>
      <c r="G775" t="str">
        <f>".3474"</f>
        <v>.3474</v>
      </c>
    </row>
    <row r="776" spans="1:7" ht="14.25">
      <c r="A776" t="str">
        <f>"66"</f>
        <v>66</v>
      </c>
      <c r="B776" t="s">
        <v>69</v>
      </c>
      <c r="C776" t="str">
        <f>".3446"</f>
        <v>.3446</v>
      </c>
      <c r="D776" t="str">
        <f>".3806"</f>
        <v>.3806</v>
      </c>
      <c r="E776" t="str">
        <f>".3370"</f>
        <v>.3370</v>
      </c>
      <c r="F776" t="str">
        <f>".3462"</f>
        <v>.3462</v>
      </c>
      <c r="G776" t="str">
        <f>".3521"</f>
        <v>.3521</v>
      </c>
    </row>
    <row r="777" spans="1:7" ht="14.25">
      <c r="A777" t="str">
        <f>"67"</f>
        <v>67</v>
      </c>
      <c r="B777" t="s">
        <v>86</v>
      </c>
      <c r="C777" t="str">
        <f>".3082"</f>
        <v>.3082</v>
      </c>
      <c r="D777" t="str">
        <f>".3731"</f>
        <v>.3731</v>
      </c>
      <c r="E777" t="str">
        <f>".3458"</f>
        <v>.3458</v>
      </c>
      <c r="F777" t="str">
        <f>".4109"</f>
        <v>.4109</v>
      </c>
      <c r="G777" t="str">
        <f>".3595"</f>
        <v>.3595</v>
      </c>
    </row>
    <row r="778" spans="1:7" ht="14.25">
      <c r="A778" t="str">
        <f>"68"</f>
        <v>68</v>
      </c>
      <c r="B778" t="s">
        <v>71</v>
      </c>
      <c r="C778" t="str">
        <f>".4224"</f>
        <v>.4224</v>
      </c>
      <c r="D778" t="str">
        <f>".3445"</f>
        <v>.3445</v>
      </c>
      <c r="E778" t="str">
        <f>".3344"</f>
        <v>.3344</v>
      </c>
      <c r="F778" t="str">
        <f>".3537"</f>
        <v>.3537</v>
      </c>
      <c r="G778" t="str">
        <f>".3638"</f>
        <v>.3638</v>
      </c>
    </row>
    <row r="779" spans="1:7" ht="14.25">
      <c r="A779" t="str">
        <f>"69"</f>
        <v>69</v>
      </c>
      <c r="B779" t="s">
        <v>87</v>
      </c>
      <c r="C779" t="str">
        <f>".3040"</f>
        <v>.3040</v>
      </c>
      <c r="D779" t="str">
        <f>".3868"</f>
        <v>.3868</v>
      </c>
      <c r="E779" t="str">
        <f>".3690"</f>
        <v>.3690</v>
      </c>
      <c r="F779" t="str">
        <f>".4220"</f>
        <v>.4220</v>
      </c>
      <c r="G779" t="str">
        <f>".3704"</f>
        <v>.3704</v>
      </c>
    </row>
    <row r="780" spans="1:7" ht="14.25">
      <c r="A780" t="str">
        <f>"70"</f>
        <v>70</v>
      </c>
      <c r="B780" t="s">
        <v>73</v>
      </c>
      <c r="C780" t="str">
        <f>".3310"</f>
        <v>.3310</v>
      </c>
      <c r="D780" t="str">
        <f>".3971"</f>
        <v>.3971</v>
      </c>
      <c r="E780" t="str">
        <f>".4454"</f>
        <v>.4454</v>
      </c>
      <c r="F780" t="str">
        <f>".3564"</f>
        <v>.3564</v>
      </c>
      <c r="G780" t="str">
        <f>".3825"</f>
        <v>.3825</v>
      </c>
    </row>
    <row r="781" spans="1:7" ht="14.25">
      <c r="A781" t="str">
        <f>"71"</f>
        <v>71</v>
      </c>
      <c r="B781" t="s">
        <v>91</v>
      </c>
      <c r="C781" t="str">
        <f>".3570"</f>
        <v>.3570</v>
      </c>
      <c r="D781" t="str">
        <f>".4549"</f>
        <v>.4549</v>
      </c>
      <c r="E781" t="str">
        <f>".2424"</f>
        <v>.2424</v>
      </c>
      <c r="F781" t="str">
        <f>".4891"</f>
        <v>.4891</v>
      </c>
      <c r="G781" t="str">
        <f>".3859"</f>
        <v>.3859</v>
      </c>
    </row>
    <row r="782" spans="1:7" ht="14.25">
      <c r="A782" t="str">
        <f>"72"</f>
        <v>72</v>
      </c>
      <c r="B782" t="s">
        <v>65</v>
      </c>
      <c r="C782" t="str">
        <f>".4844"</f>
        <v>.4844</v>
      </c>
      <c r="D782" t="str">
        <f>".3866"</f>
        <v>.3866</v>
      </c>
      <c r="E782" t="str">
        <f>".3590"</f>
        <v>.3590</v>
      </c>
      <c r="F782" t="str">
        <f>".3287"</f>
        <v>.3287</v>
      </c>
      <c r="G782" t="str">
        <f>".3897"</f>
        <v>.3897</v>
      </c>
    </row>
    <row r="783" spans="1:7" ht="14.25">
      <c r="A783" t="str">
        <f>"73"</f>
        <v>73</v>
      </c>
      <c r="B783" t="s">
        <v>81</v>
      </c>
      <c r="C783" t="str">
        <f>".5648"</f>
        <v>.5648</v>
      </c>
      <c r="D783" t="str">
        <f>".2938"</f>
        <v>.2938</v>
      </c>
      <c r="E783" t="str">
        <f>".3478"</f>
        <v>.3478</v>
      </c>
      <c r="F783" t="str">
        <f>".3691"</f>
        <v>.3691</v>
      </c>
      <c r="G783" t="str">
        <f>".3939"</f>
        <v>.3939</v>
      </c>
    </row>
    <row r="784" spans="1:7" ht="14.25">
      <c r="A784" t="str">
        <f>"74"</f>
        <v>74</v>
      </c>
      <c r="B784" t="s">
        <v>80</v>
      </c>
      <c r="C784" t="str">
        <f>".4666"</f>
        <v>.4666</v>
      </c>
      <c r="D784" t="str">
        <f>".4409"</f>
        <v>.4409</v>
      </c>
      <c r="E784" t="str">
        <f>".3126"</f>
        <v>.3126</v>
      </c>
      <c r="F784" t="str">
        <f>".3677"</f>
        <v>.3677</v>
      </c>
      <c r="G784" t="str">
        <f>".3969"</f>
        <v>.3969</v>
      </c>
    </row>
    <row r="785" spans="1:7" ht="14.25">
      <c r="A785" t="str">
        <f>"75"</f>
        <v>75</v>
      </c>
      <c r="B785" t="s">
        <v>88</v>
      </c>
      <c r="C785" t="str">
        <f>".3590"</f>
        <v>.3590</v>
      </c>
      <c r="D785" t="str">
        <f>".4267"</f>
        <v>.4267</v>
      </c>
      <c r="E785" t="str">
        <f>".3490"</f>
        <v>.3490</v>
      </c>
      <c r="F785" t="str">
        <f>".4784"</f>
        <v>.4784</v>
      </c>
      <c r="G785" t="str">
        <f>".4033"</f>
        <v>.4033</v>
      </c>
    </row>
    <row r="786" spans="1:7" ht="14.25">
      <c r="A786" t="str">
        <f>"76"</f>
        <v>76</v>
      </c>
      <c r="B786" t="s">
        <v>90</v>
      </c>
      <c r="C786" t="str">
        <f>".3612"</f>
        <v>.3612</v>
      </c>
      <c r="D786" t="str">
        <f>".3886"</f>
        <v>.3886</v>
      </c>
      <c r="E786" t="str">
        <f>".4158"</f>
        <v>.4158</v>
      </c>
      <c r="F786" t="str">
        <f>".4852"</f>
        <v>.4852</v>
      </c>
      <c r="G786" t="str">
        <f>".4127"</f>
        <v>.4127</v>
      </c>
    </row>
    <row r="787" spans="1:7" ht="14.25">
      <c r="A787" t="str">
        <f>"77"</f>
        <v>77</v>
      </c>
      <c r="B787" t="s">
        <v>89</v>
      </c>
      <c r="C787" t="str">
        <f>".4402"</f>
        <v>.4402</v>
      </c>
      <c r="D787" t="str">
        <f>".4745"</f>
        <v>.4745</v>
      </c>
      <c r="E787" t="str">
        <f>".3724"</f>
        <v>.3724</v>
      </c>
      <c r="F787" t="str">
        <f>".4823"</f>
        <v>.4823</v>
      </c>
      <c r="G787" t="str">
        <f>".4424"</f>
        <v>.4424</v>
      </c>
    </row>
    <row r="788" spans="1:7" ht="14.25">
      <c r="A788" t="str">
        <f>"78"</f>
        <v>78</v>
      </c>
      <c r="B788" t="s">
        <v>92</v>
      </c>
      <c r="C788" t="str">
        <f>".3558"</f>
        <v>.3558</v>
      </c>
      <c r="D788" t="str">
        <f>".6287"</f>
        <v>.6287</v>
      </c>
      <c r="E788" t="str">
        <f>".3104"</f>
        <v>.3104</v>
      </c>
      <c r="F788" t="str">
        <f>".5322"</f>
        <v>.5322</v>
      </c>
      <c r="G788" t="str">
        <f>".4568"</f>
        <v>.4568</v>
      </c>
    </row>
    <row r="789" spans="1:7" ht="14.25">
      <c r="A789" t="str">
        <f>"79"</f>
        <v>79</v>
      </c>
      <c r="B789" t="s">
        <v>93</v>
      </c>
      <c r="C789" t="str">
        <f>".3786"</f>
        <v>.3786</v>
      </c>
      <c r="D789" t="str">
        <f>".5056"</f>
        <v>.5056</v>
      </c>
      <c r="E789" t="str">
        <f>".3030"</f>
        <v>.3030</v>
      </c>
      <c r="F789" t="str">
        <f>".6780"</f>
        <v>.6780</v>
      </c>
      <c r="G789" t="str">
        <f>".4663"</f>
        <v>.4663</v>
      </c>
    </row>
    <row r="790" spans="1:7" ht="14.25">
      <c r="A790" t="str">
        <f>"80"</f>
        <v>80</v>
      </c>
      <c r="B790" t="s">
        <v>94</v>
      </c>
      <c r="C790" t="str">
        <f>".2466"</f>
        <v>.2466</v>
      </c>
      <c r="D790" t="str">
        <f>".2707"</f>
        <v>.2707</v>
      </c>
      <c r="E790" t="str">
        <f>".2578"</f>
        <v>.2578</v>
      </c>
      <c r="F790" t="str">
        <f>"1.2983"</f>
        <v>1.2983</v>
      </c>
      <c r="G790" t="str">
        <f>".5184"</f>
        <v>.5184</v>
      </c>
    </row>
    <row r="791" spans="1:7" ht="14.25">
      <c r="A791" t="str">
        <f>"81"</f>
        <v>81</v>
      </c>
      <c r="B791" t="s">
        <v>96</v>
      </c>
      <c r="C791" t="str">
        <f>".2248"</f>
        <v>.2248</v>
      </c>
      <c r="D791" t="str">
        <f>"5.0000"</f>
        <v>5.0000</v>
      </c>
      <c r="E791" t="str">
        <f>".2014"</f>
        <v>.2014</v>
      </c>
      <c r="F791" t="str">
        <f>"5.0000"</f>
        <v>5.0000</v>
      </c>
      <c r="G791" t="str">
        <f>"2.6066"</f>
        <v>2.6066</v>
      </c>
    </row>
    <row r="792" spans="1:7" ht="14.25">
      <c r="A792" t="str">
        <f>"82"</f>
        <v>82</v>
      </c>
      <c r="B792" t="s">
        <v>97</v>
      </c>
      <c r="C792" t="str">
        <f>".3356"</f>
        <v>.3356</v>
      </c>
      <c r="D792" t="str">
        <f>"5.0000"</f>
        <v>5.0000</v>
      </c>
      <c r="E792" t="str">
        <f>".3762"</f>
        <v>.3762</v>
      </c>
      <c r="F792" t="str">
        <f>"5.0000"</f>
        <v>5.0000</v>
      </c>
      <c r="G792" t="str">
        <f>"2.6779"</f>
        <v>2.6779</v>
      </c>
    </row>
    <row r="793" spans="1:7" ht="14.25">
      <c r="A793" t="str">
        <f>"83"</f>
        <v>83</v>
      </c>
      <c r="B793" t="s">
        <v>99</v>
      </c>
      <c r="C793" t="str">
        <f>"5.0000"</f>
        <v>5.0000</v>
      </c>
      <c r="D793" t="str">
        <f>".3600"</f>
        <v>.3600</v>
      </c>
      <c r="E793" t="str">
        <f>".6608"</f>
        <v>.6608</v>
      </c>
      <c r="F793" t="str">
        <f>"5.0000"</f>
        <v>5.0000</v>
      </c>
      <c r="G793" t="str">
        <f>"2.7552"</f>
        <v>2.7552</v>
      </c>
    </row>
    <row r="794" spans="1:7" ht="14.25">
      <c r="A794" t="str">
        <f>"84"</f>
        <v>84</v>
      </c>
      <c r="B794" t="s">
        <v>95</v>
      </c>
      <c r="C794" t="str">
        <f>"5.0000"</f>
        <v>5.0000</v>
      </c>
      <c r="D794" t="str">
        <f>"5.0000"</f>
        <v>5.0000</v>
      </c>
      <c r="E794" t="str">
        <f>"5.0000"</f>
        <v>5.0000</v>
      </c>
      <c r="F794" t="str">
        <f>"5.0000"</f>
        <v>5.0000</v>
      </c>
      <c r="G794" t="str">
        <f>"5.0000"</f>
        <v>5.0000</v>
      </c>
    </row>
    <row r="796" ht="14.25">
      <c r="A796" t="s">
        <v>148</v>
      </c>
    </row>
    <row r="797" spans="1:9" ht="14.25">
      <c r="A797" t="s">
        <v>4</v>
      </c>
      <c r="B797" t="s">
        <v>5</v>
      </c>
      <c r="C797" t="s">
        <v>149</v>
      </c>
      <c r="D797" t="s">
        <v>150</v>
      </c>
      <c r="E797" t="s">
        <v>143</v>
      </c>
      <c r="F797" t="s">
        <v>144</v>
      </c>
      <c r="G797" t="s">
        <v>145</v>
      </c>
      <c r="H797" t="s">
        <v>146</v>
      </c>
      <c r="I797" t="s">
        <v>147</v>
      </c>
    </row>
    <row r="798" spans="1:9" ht="14.25">
      <c r="A798" t="str">
        <f>"1"</f>
        <v>1</v>
      </c>
      <c r="B798" t="s">
        <v>19</v>
      </c>
      <c r="C798" t="str">
        <f>".2912"</f>
        <v>.2912</v>
      </c>
      <c r="D798" t="str">
        <f>".1577"</f>
        <v>.1577</v>
      </c>
      <c r="E798" t="str">
        <f>".1706"</f>
        <v>.1706</v>
      </c>
      <c r="F798" t="str">
        <f>".2495"</f>
        <v>.2495</v>
      </c>
      <c r="G798" t="str">
        <f>".2134"</f>
        <v>.2134</v>
      </c>
      <c r="H798" t="str">
        <f>".2423"</f>
        <v>.2423</v>
      </c>
      <c r="I798" t="str">
        <f>".2208"</f>
        <v>.2208</v>
      </c>
    </row>
    <row r="799" spans="1:9" ht="14.25">
      <c r="A799" t="str">
        <f>"2"</f>
        <v>2</v>
      </c>
      <c r="B799" t="s">
        <v>25</v>
      </c>
      <c r="C799" t="str">
        <f>".2336"</f>
        <v>.2336</v>
      </c>
      <c r="D799" t="str">
        <f>".1859"</f>
        <v>.1859</v>
      </c>
      <c r="E799" t="str">
        <f>".2320"</f>
        <v>.2320</v>
      </c>
      <c r="F799" t="str">
        <f>".2178"</f>
        <v>.2178</v>
      </c>
      <c r="G799" t="str">
        <f>".2460"</f>
        <v>.2460</v>
      </c>
      <c r="H799" t="str">
        <f>".2524"</f>
        <v>.2524</v>
      </c>
      <c r="I799" t="str">
        <f>".2280"</f>
        <v>.2280</v>
      </c>
    </row>
    <row r="800" spans="1:9" ht="14.25">
      <c r="A800" t="str">
        <f>"3"</f>
        <v>3</v>
      </c>
      <c r="B800" t="s">
        <v>32</v>
      </c>
      <c r="C800" t="str">
        <f>".2302"</f>
        <v>.2302</v>
      </c>
      <c r="D800" t="str">
        <f>".1689"</f>
        <v>.1689</v>
      </c>
      <c r="E800" t="str">
        <f>".2174"</f>
        <v>.2174</v>
      </c>
      <c r="F800" t="str">
        <f>".2566"</f>
        <v>.2566</v>
      </c>
      <c r="G800" t="str">
        <f>".2430"</f>
        <v>.2430</v>
      </c>
      <c r="H800" t="str">
        <f>".2710"</f>
        <v>.2710</v>
      </c>
      <c r="I800" t="str">
        <f>".2312"</f>
        <v>.2312</v>
      </c>
    </row>
    <row r="801" spans="1:9" ht="14.25">
      <c r="A801" t="str">
        <f>"4"</f>
        <v>4</v>
      </c>
      <c r="B801" t="s">
        <v>45</v>
      </c>
      <c r="C801" t="str">
        <f>".2394"</f>
        <v>.2394</v>
      </c>
      <c r="D801" t="str">
        <f>".1709"</f>
        <v>.1709</v>
      </c>
      <c r="E801" t="str">
        <f>".2584"</f>
        <v>.2584</v>
      </c>
      <c r="F801" t="str">
        <f>".2328"</f>
        <v>.2328</v>
      </c>
      <c r="G801" t="str">
        <f>".2132"</f>
        <v>.2132</v>
      </c>
      <c r="H801" t="str">
        <f>".2878"</f>
        <v>.2878</v>
      </c>
      <c r="I801" t="str">
        <f>".2338"</f>
        <v>.2338</v>
      </c>
    </row>
    <row r="802" spans="1:9" ht="14.25">
      <c r="A802" t="str">
        <f>"5"</f>
        <v>5</v>
      </c>
      <c r="B802" t="s">
        <v>31</v>
      </c>
      <c r="C802" t="str">
        <f>".2994"</f>
        <v>.2994</v>
      </c>
      <c r="D802" t="str">
        <f>".1652"</f>
        <v>.1652</v>
      </c>
      <c r="E802" t="str">
        <f>".2616"</f>
        <v>.2616</v>
      </c>
      <c r="F802" t="str">
        <f>".2073"</f>
        <v>.2073</v>
      </c>
      <c r="G802" t="str">
        <f>".2044"</f>
        <v>.2044</v>
      </c>
      <c r="H802" t="str">
        <f>".2704"</f>
        <v>.2704</v>
      </c>
      <c r="I802" t="str">
        <f>".2347"</f>
        <v>.2347</v>
      </c>
    </row>
    <row r="803" spans="1:9" ht="14.25">
      <c r="A803" t="str">
        <f>"6"</f>
        <v>6</v>
      </c>
      <c r="B803" t="s">
        <v>13</v>
      </c>
      <c r="C803" t="str">
        <f>".2468"</f>
        <v>.2468</v>
      </c>
      <c r="D803" t="str">
        <f>".2452"</f>
        <v>.2452</v>
      </c>
      <c r="E803" t="str">
        <f>".2456"</f>
        <v>.2456</v>
      </c>
      <c r="F803" t="str">
        <f>".2112"</f>
        <v>.2112</v>
      </c>
      <c r="G803" t="str">
        <f>".2528"</f>
        <v>.2528</v>
      </c>
      <c r="H803" t="str">
        <f>".2102"</f>
        <v>.2102</v>
      </c>
      <c r="I803" t="str">
        <f>".2353"</f>
        <v>.2353</v>
      </c>
    </row>
    <row r="804" spans="1:9" ht="14.25">
      <c r="A804" t="str">
        <f>"7"</f>
        <v>7</v>
      </c>
      <c r="B804" t="s">
        <v>20</v>
      </c>
      <c r="C804" t="str">
        <f>".2322"</f>
        <v>.2322</v>
      </c>
      <c r="D804" t="str">
        <f>".2730"</f>
        <v>.2730</v>
      </c>
      <c r="E804" t="str">
        <f>".2484"</f>
        <v>.2484</v>
      </c>
      <c r="F804" t="str">
        <f>".2488"</f>
        <v>.2488</v>
      </c>
      <c r="G804" t="str">
        <f>".1832"</f>
        <v>.1832</v>
      </c>
      <c r="H804" t="str">
        <f>".2446"</f>
        <v>.2446</v>
      </c>
      <c r="I804" t="str">
        <f>".2384"</f>
        <v>.2384</v>
      </c>
    </row>
    <row r="805" spans="1:9" ht="14.25">
      <c r="A805" t="str">
        <f>"8"</f>
        <v>8</v>
      </c>
      <c r="B805" t="s">
        <v>16</v>
      </c>
      <c r="C805" t="str">
        <f>".3460"</f>
        <v>.3460</v>
      </c>
      <c r="D805" t="str">
        <f>".1896"</f>
        <v>.1896</v>
      </c>
      <c r="E805" t="str">
        <f>".2042"</f>
        <v>.2042</v>
      </c>
      <c r="F805" t="str">
        <f>".2885"</f>
        <v>.2885</v>
      </c>
      <c r="G805" t="str">
        <f>".2026"</f>
        <v>.2026</v>
      </c>
      <c r="H805" t="str">
        <f>".2214"</f>
        <v>.2214</v>
      </c>
      <c r="I805" t="str">
        <f>".2420"</f>
        <v>.2420</v>
      </c>
    </row>
    <row r="806" spans="1:9" ht="14.25">
      <c r="A806" t="str">
        <f>"9"</f>
        <v>9</v>
      </c>
      <c r="B806" t="s">
        <v>15</v>
      </c>
      <c r="C806" t="str">
        <f>".2858"</f>
        <v>.2858</v>
      </c>
      <c r="D806" t="str">
        <f>".2252"</f>
        <v>.2252</v>
      </c>
      <c r="E806" t="str">
        <f>".2394"</f>
        <v>.2394</v>
      </c>
      <c r="F806" t="str">
        <f>".2425"</f>
        <v>.2425</v>
      </c>
      <c r="G806" t="str">
        <f>".2468"</f>
        <v>.2468</v>
      </c>
      <c r="H806" t="str">
        <f>".2140"</f>
        <v>.2140</v>
      </c>
      <c r="I806" t="str">
        <f>".2423"</f>
        <v>.2423</v>
      </c>
    </row>
    <row r="807" spans="1:9" ht="14.25">
      <c r="A807" t="str">
        <f>"10"</f>
        <v>10</v>
      </c>
      <c r="B807" t="s">
        <v>14</v>
      </c>
      <c r="C807" t="str">
        <f>".2298"</f>
        <v>.2298</v>
      </c>
      <c r="D807" t="str">
        <f>".1951"</f>
        <v>.1951</v>
      </c>
      <c r="E807" t="str">
        <f>".2584"</f>
        <v>.2584</v>
      </c>
      <c r="F807" t="str">
        <f>".2886"</f>
        <v>.2886</v>
      </c>
      <c r="G807" t="str">
        <f>".2736"</f>
        <v>.2736</v>
      </c>
      <c r="H807" t="str">
        <f>".2138"</f>
        <v>.2138</v>
      </c>
      <c r="I807" t="str">
        <f>".2432"</f>
        <v>.2432</v>
      </c>
    </row>
    <row r="808" spans="1:9" ht="14.25">
      <c r="A808" t="str">
        <f>"11"</f>
        <v>11</v>
      </c>
      <c r="B808" t="s">
        <v>42</v>
      </c>
      <c r="C808" t="str">
        <f>".2756"</f>
        <v>.2756</v>
      </c>
      <c r="D808" t="str">
        <f>".2158"</f>
        <v>.2158</v>
      </c>
      <c r="E808" t="str">
        <f>".2346"</f>
        <v>.2346</v>
      </c>
      <c r="F808" t="str">
        <f>".2479"</f>
        <v>.2479</v>
      </c>
      <c r="G808" t="str">
        <f>".2118"</f>
        <v>.2118</v>
      </c>
      <c r="H808" t="str">
        <f>".2812"</f>
        <v>.2812</v>
      </c>
      <c r="I808" t="str">
        <f>".2445"</f>
        <v>.2445</v>
      </c>
    </row>
    <row r="809" spans="1:9" ht="14.25">
      <c r="A809" t="str">
        <f>"12"</f>
        <v>12</v>
      </c>
      <c r="B809" t="s">
        <v>41</v>
      </c>
      <c r="C809" t="str">
        <f>".1936"</f>
        <v>.1936</v>
      </c>
      <c r="D809" t="str">
        <f>".1695"</f>
        <v>.1695</v>
      </c>
      <c r="E809" t="str">
        <f>".2474"</f>
        <v>.2474</v>
      </c>
      <c r="F809" t="str">
        <f>".3875"</f>
        <v>.3875</v>
      </c>
      <c r="G809" t="str">
        <f>".2144"</f>
        <v>.2144</v>
      </c>
      <c r="H809" t="str">
        <f>".2804"</f>
        <v>.2804</v>
      </c>
      <c r="I809" t="str">
        <f>".2488"</f>
        <v>.2488</v>
      </c>
    </row>
    <row r="810" spans="1:9" ht="14.25">
      <c r="A810" t="str">
        <f>"13"</f>
        <v>13</v>
      </c>
      <c r="B810" t="s">
        <v>50</v>
      </c>
      <c r="C810" t="str">
        <f>".2250"</f>
        <v>.2250</v>
      </c>
      <c r="D810" t="str">
        <f>".2431"</f>
        <v>.2431</v>
      </c>
      <c r="E810" t="str">
        <f>".2884"</f>
        <v>.2884</v>
      </c>
      <c r="F810" t="str">
        <f>".2742"</f>
        <v>.2742</v>
      </c>
      <c r="G810" t="str">
        <f>".1942"</f>
        <v>.1942</v>
      </c>
      <c r="H810" t="str">
        <f>".3011"</f>
        <v>.3011</v>
      </c>
      <c r="I810" t="str">
        <f>".2543"</f>
        <v>.2543</v>
      </c>
    </row>
    <row r="811" spans="1:9" ht="14.25">
      <c r="A811" t="str">
        <f>"14"</f>
        <v>14</v>
      </c>
      <c r="B811" t="s">
        <v>46</v>
      </c>
      <c r="C811" t="str">
        <f>".2456"</f>
        <v>.2456</v>
      </c>
      <c r="D811" t="str">
        <f>".2370"</f>
        <v>.2370</v>
      </c>
      <c r="E811" t="str">
        <f>".2572"</f>
        <v>.2572</v>
      </c>
      <c r="F811" t="str">
        <f>".2888"</f>
        <v>.2888</v>
      </c>
      <c r="G811" t="str">
        <f>".2050"</f>
        <v>.2050</v>
      </c>
      <c r="H811" t="str">
        <f>".2959"</f>
        <v>.2959</v>
      </c>
      <c r="I811" t="str">
        <f>".2549"</f>
        <v>.2549</v>
      </c>
    </row>
    <row r="812" spans="1:9" ht="14.25">
      <c r="A812" t="str">
        <f>"15"</f>
        <v>15</v>
      </c>
      <c r="B812" t="s">
        <v>51</v>
      </c>
      <c r="C812" t="str">
        <f>".3608"</f>
        <v>.3608</v>
      </c>
      <c r="D812" t="str">
        <f>".1982"</f>
        <v>.1982</v>
      </c>
      <c r="E812" t="str">
        <f>".2388"</f>
        <v>.2388</v>
      </c>
      <c r="F812" t="str">
        <f>".1953"</f>
        <v>.1953</v>
      </c>
      <c r="G812" t="str">
        <f>".2470"</f>
        <v>.2470</v>
      </c>
      <c r="H812" t="str">
        <f>".3022"</f>
        <v>.3022</v>
      </c>
      <c r="I812" t="str">
        <f>".2570"</f>
        <v>.2570</v>
      </c>
    </row>
    <row r="813" spans="1:10" ht="14.25">
      <c r="A813" t="str">
        <f>"16"</f>
        <v>16</v>
      </c>
      <c r="B813" t="s">
        <v>22</v>
      </c>
      <c r="C813" t="str">
        <f>".2280"</f>
        <v>.2280</v>
      </c>
      <c r="D813" t="str">
        <f>".2593"</f>
        <v>.2593</v>
      </c>
      <c r="E813" t="str">
        <f>".2516"</f>
        <v>.2516</v>
      </c>
      <c r="F813" t="str">
        <f>".2477"</f>
        <v>.2477</v>
      </c>
      <c r="G813" t="str">
        <f>".3076"</f>
        <v>.3076</v>
      </c>
      <c r="H813" t="str">
        <f>".2511"</f>
        <v>.2511</v>
      </c>
      <c r="I813" t="str">
        <f>".2575"</f>
        <v>.2575</v>
      </c>
      <c r="J813" t="s">
        <v>75</v>
      </c>
    </row>
    <row r="814" spans="1:10" ht="14.25">
      <c r="A814" t="str">
        <f>"17"</f>
        <v>17</v>
      </c>
      <c r="B814" t="s">
        <v>27</v>
      </c>
      <c r="C814" t="str">
        <f>".2888"</f>
        <v>.2888</v>
      </c>
      <c r="D814" t="str">
        <f>".2486"</f>
        <v>.2486</v>
      </c>
      <c r="E814" t="str">
        <f>".2538"</f>
        <v>.2538</v>
      </c>
      <c r="F814" t="str">
        <f>".2617"</f>
        <v>.2617</v>
      </c>
      <c r="G814" t="str">
        <f>".2352"</f>
        <v>.2352</v>
      </c>
      <c r="H814" t="str">
        <f>".2571"</f>
        <v>.2571</v>
      </c>
      <c r="I814" t="str">
        <f>".2575"</f>
        <v>.2575</v>
      </c>
      <c r="J814" t="s">
        <v>77</v>
      </c>
    </row>
    <row r="815" spans="1:9" ht="14.25">
      <c r="A815" t="str">
        <f>"18"</f>
        <v>18</v>
      </c>
      <c r="B815" t="s">
        <v>66</v>
      </c>
      <c r="C815" t="str">
        <f>".2752"</f>
        <v>.2752</v>
      </c>
      <c r="D815" t="str">
        <f>".1936"</f>
        <v>.1936</v>
      </c>
      <c r="E815" t="str">
        <f>".3490"</f>
        <v>.3490</v>
      </c>
      <c r="F815" t="str">
        <f>".2397"</f>
        <v>.2397</v>
      </c>
      <c r="G815" t="str">
        <f>".1634"</f>
        <v>.1634</v>
      </c>
      <c r="H815" t="str">
        <f>".3300"</f>
        <v>.3300</v>
      </c>
      <c r="I815" t="str">
        <f>".2585"</f>
        <v>.2585</v>
      </c>
    </row>
    <row r="816" spans="1:9" ht="14.25">
      <c r="A816" t="str">
        <f>"19"</f>
        <v>19</v>
      </c>
      <c r="B816" t="s">
        <v>40</v>
      </c>
      <c r="C816" t="str">
        <f>".2758"</f>
        <v>.2758</v>
      </c>
      <c r="D816" t="str">
        <f>".1847"</f>
        <v>.1847</v>
      </c>
      <c r="E816" t="str">
        <f>".2686"</f>
        <v>.2686</v>
      </c>
      <c r="F816" t="str">
        <f>".2903"</f>
        <v>.2903</v>
      </c>
      <c r="G816" t="str">
        <f>".2622"</f>
        <v>.2622</v>
      </c>
      <c r="H816" t="str">
        <f>".2782"</f>
        <v>.2782</v>
      </c>
      <c r="I816" t="str">
        <f>".2600"</f>
        <v>.2600</v>
      </c>
    </row>
    <row r="817" spans="1:9" ht="14.25">
      <c r="A817" t="str">
        <f>"20"</f>
        <v>20</v>
      </c>
      <c r="B817" t="s">
        <v>38</v>
      </c>
      <c r="C817" t="str">
        <f>".3290"</f>
        <v>.3290</v>
      </c>
      <c r="D817" t="str">
        <f>".2180"</f>
        <v>.2180</v>
      </c>
      <c r="E817" t="str">
        <f>".2570"</f>
        <v>.2570</v>
      </c>
      <c r="F817" t="str">
        <f>".2561"</f>
        <v>.2561</v>
      </c>
      <c r="G817" t="str">
        <f>".2238"</f>
        <v>.2238</v>
      </c>
      <c r="H817" t="str">
        <f>".2771"</f>
        <v>.2771</v>
      </c>
      <c r="I817" t="str">
        <f>".2602"</f>
        <v>.2602</v>
      </c>
    </row>
    <row r="818" spans="1:9" ht="14.25">
      <c r="A818" t="str">
        <f>"21"</f>
        <v>21</v>
      </c>
      <c r="B818" t="s">
        <v>48</v>
      </c>
      <c r="C818" t="str">
        <f>".2570"</f>
        <v>.2570</v>
      </c>
      <c r="D818" t="str">
        <f>".2071"</f>
        <v>.2071</v>
      </c>
      <c r="E818" t="str">
        <f>".2688"</f>
        <v>.2688</v>
      </c>
      <c r="F818" t="str">
        <f>".3017"</f>
        <v>.3017</v>
      </c>
      <c r="G818" t="str">
        <f>".2402"</f>
        <v>.2402</v>
      </c>
      <c r="H818" t="str">
        <f>".2982"</f>
        <v>.2982</v>
      </c>
      <c r="I818" t="str">
        <f>".2622"</f>
        <v>.2622</v>
      </c>
    </row>
    <row r="819" spans="1:9" ht="14.25">
      <c r="A819" t="str">
        <f>"22"</f>
        <v>22</v>
      </c>
      <c r="B819" t="s">
        <v>17</v>
      </c>
      <c r="C819" t="str">
        <f>".2904"</f>
        <v>.2904</v>
      </c>
      <c r="D819" t="str">
        <f>".2848"</f>
        <v>.2848</v>
      </c>
      <c r="E819" t="str">
        <f>".2938"</f>
        <v>.2938</v>
      </c>
      <c r="F819" t="str">
        <f>".2135"</f>
        <v>.2135</v>
      </c>
      <c r="G819" t="str">
        <f>".2610"</f>
        <v>.2610</v>
      </c>
      <c r="H819" t="str">
        <f>".2329"</f>
        <v>.2329</v>
      </c>
      <c r="I819" t="str">
        <f>".2627"</f>
        <v>.2627</v>
      </c>
    </row>
    <row r="820" spans="1:9" ht="14.25">
      <c r="A820" t="str">
        <f>"23"</f>
        <v>23</v>
      </c>
      <c r="B820" t="s">
        <v>24</v>
      </c>
      <c r="C820" t="str">
        <f>".2452"</f>
        <v>.2452</v>
      </c>
      <c r="D820" t="str">
        <f>".2715"</f>
        <v>.2715</v>
      </c>
      <c r="E820" t="str">
        <f>".2744"</f>
        <v>.2744</v>
      </c>
      <c r="F820" t="str">
        <f>".2825"</f>
        <v>.2825</v>
      </c>
      <c r="G820" t="str">
        <f>".2538"</f>
        <v>.2538</v>
      </c>
      <c r="H820" t="str">
        <f>".2520"</f>
        <v>.2520</v>
      </c>
      <c r="I820" t="str">
        <f>".2632"</f>
        <v>.2632</v>
      </c>
    </row>
    <row r="821" spans="1:9" ht="14.25">
      <c r="A821" t="str">
        <f>"24"</f>
        <v>24</v>
      </c>
      <c r="B821" t="s">
        <v>47</v>
      </c>
      <c r="C821" t="str">
        <f>".2716"</f>
        <v>.2716</v>
      </c>
      <c r="D821" t="str">
        <f>".2328"</f>
        <v>.2328</v>
      </c>
      <c r="E821" t="str">
        <f>".2396"</f>
        <v>.2396</v>
      </c>
      <c r="F821" t="str">
        <f>".3194"</f>
        <v>.3194</v>
      </c>
      <c r="G821" t="str">
        <f>".2346"</f>
        <v>.2346</v>
      </c>
      <c r="H821" t="str">
        <f>".2968"</f>
        <v>.2968</v>
      </c>
      <c r="I821" t="str">
        <f>".2658"</f>
        <v>.2658</v>
      </c>
    </row>
    <row r="822" spans="1:9" ht="14.25">
      <c r="A822" t="str">
        <f>"25"</f>
        <v>25</v>
      </c>
      <c r="B822" t="s">
        <v>26</v>
      </c>
      <c r="C822" t="str">
        <f>".2228"</f>
        <v>.2228</v>
      </c>
      <c r="D822" t="str">
        <f>".2439"</f>
        <v>.2439</v>
      </c>
      <c r="E822" t="str">
        <f>".2886"</f>
        <v>.2886</v>
      </c>
      <c r="F822" t="str">
        <f>".3763"</f>
        <v>.3763</v>
      </c>
      <c r="G822" t="str">
        <f>".2180"</f>
        <v>.2180</v>
      </c>
      <c r="H822" t="str">
        <f>".2526"</f>
        <v>.2526</v>
      </c>
      <c r="I822" t="str">
        <f>".2670"</f>
        <v>.2670</v>
      </c>
    </row>
    <row r="823" spans="1:9" ht="14.25">
      <c r="A823" t="str">
        <f>"26"</f>
        <v>26</v>
      </c>
      <c r="B823" t="s">
        <v>58</v>
      </c>
      <c r="C823" t="str">
        <f>".2474"</f>
        <v>.2474</v>
      </c>
      <c r="D823" t="str">
        <f>".1665"</f>
        <v>.1665</v>
      </c>
      <c r="E823" t="str">
        <f>".3038"</f>
        <v>.3038</v>
      </c>
      <c r="F823" t="str">
        <f>".3083"</f>
        <v>.3083</v>
      </c>
      <c r="G823" t="str">
        <f>".2772"</f>
        <v>.2772</v>
      </c>
      <c r="H823" t="str">
        <f>".3156"</f>
        <v>.3156</v>
      </c>
      <c r="I823" t="str">
        <f>".2698"</f>
        <v>.2698</v>
      </c>
    </row>
    <row r="824" spans="1:9" ht="14.25">
      <c r="A824" t="str">
        <f>"27"</f>
        <v>27</v>
      </c>
      <c r="B824" t="s">
        <v>21</v>
      </c>
      <c r="C824" t="str">
        <f>".2526"</f>
        <v>.2526</v>
      </c>
      <c r="D824" t="str">
        <f>".2683"</f>
        <v>.2683</v>
      </c>
      <c r="E824" t="str">
        <f>".2512"</f>
        <v>.2512</v>
      </c>
      <c r="F824" t="str">
        <f>".3849"</f>
        <v>.3849</v>
      </c>
      <c r="G824" t="str">
        <f>".2298"</f>
        <v>.2298</v>
      </c>
      <c r="H824" t="str">
        <f>".2491"</f>
        <v>.2491</v>
      </c>
      <c r="I824" t="str">
        <f>".2727"</f>
        <v>.2727</v>
      </c>
    </row>
    <row r="825" spans="1:9" ht="14.25">
      <c r="A825" t="str">
        <f>"28"</f>
        <v>28</v>
      </c>
      <c r="B825" t="s">
        <v>39</v>
      </c>
      <c r="C825" t="str">
        <f>".3202"</f>
        <v>.3202</v>
      </c>
      <c r="D825" t="str">
        <f>".2619"</f>
        <v>.2619</v>
      </c>
      <c r="E825" t="str">
        <f>".2636"</f>
        <v>.2636</v>
      </c>
      <c r="F825" t="str">
        <f>".2765"</f>
        <v>.2765</v>
      </c>
      <c r="G825" t="str">
        <f>".2478"</f>
        <v>.2478</v>
      </c>
      <c r="H825" t="str">
        <f>".2776"</f>
        <v>.2776</v>
      </c>
      <c r="I825" t="str">
        <f>".2746"</f>
        <v>.2746</v>
      </c>
    </row>
    <row r="826" spans="1:9" ht="14.25">
      <c r="A826" t="str">
        <f>"29"</f>
        <v>29</v>
      </c>
      <c r="B826" t="s">
        <v>83</v>
      </c>
      <c r="C826" t="str">
        <f>".2806"</f>
        <v>.2806</v>
      </c>
      <c r="D826" t="str">
        <f>".2199"</f>
        <v>.2199</v>
      </c>
      <c r="E826" t="str">
        <f>".2510"</f>
        <v>.2510</v>
      </c>
      <c r="F826" t="str">
        <f>".2681"</f>
        <v>.2681</v>
      </c>
      <c r="G826" t="str">
        <f>".2590"</f>
        <v>.2590</v>
      </c>
      <c r="H826" t="str">
        <f>".3701"</f>
        <v>.3701</v>
      </c>
      <c r="I826" t="str">
        <f>".2748"</f>
        <v>.2748</v>
      </c>
    </row>
    <row r="827" spans="1:9" ht="14.25">
      <c r="A827" t="str">
        <f>"30"</f>
        <v>30</v>
      </c>
      <c r="B827" t="s">
        <v>54</v>
      </c>
      <c r="C827" t="str">
        <f>".3346"</f>
        <v>.3346</v>
      </c>
      <c r="D827" t="str">
        <f>".2684"</f>
        <v>.2684</v>
      </c>
      <c r="E827" t="str">
        <f>".2374"</f>
        <v>.2374</v>
      </c>
      <c r="F827" t="str">
        <f>".2807"</f>
        <v>.2807</v>
      </c>
      <c r="G827" t="str">
        <f>".2414"</f>
        <v>.2414</v>
      </c>
      <c r="H827" t="str">
        <f>".3061"</f>
        <v>.3061</v>
      </c>
      <c r="I827" t="str">
        <f>".2781"</f>
        <v>.2781</v>
      </c>
    </row>
    <row r="828" spans="1:9" ht="14.25">
      <c r="A828" t="str">
        <f>"31"</f>
        <v>31</v>
      </c>
      <c r="B828" t="s">
        <v>67</v>
      </c>
      <c r="C828" t="str">
        <f>".2650"</f>
        <v>.2650</v>
      </c>
      <c r="D828" t="str">
        <f>".1701"</f>
        <v>.1701</v>
      </c>
      <c r="E828" t="str">
        <f>".2876"</f>
        <v>.2876</v>
      </c>
      <c r="F828" t="str">
        <f>".3060"</f>
        <v>.3060</v>
      </c>
      <c r="G828" t="str">
        <f>".3172"</f>
        <v>.3172</v>
      </c>
      <c r="H828" t="str">
        <f>".3395"</f>
        <v>.3395</v>
      </c>
      <c r="I828" t="str">
        <f>".2809"</f>
        <v>.2809</v>
      </c>
    </row>
    <row r="829" spans="1:9" ht="14.25">
      <c r="A829" t="str">
        <f>"32"</f>
        <v>32</v>
      </c>
      <c r="B829" t="s">
        <v>43</v>
      </c>
      <c r="C829" t="str">
        <f>".1980"</f>
        <v>.1980</v>
      </c>
      <c r="D829" t="str">
        <f>".2232"</f>
        <v>.2232</v>
      </c>
      <c r="E829" t="str">
        <f>".3718"</f>
        <v>.3718</v>
      </c>
      <c r="F829" t="str">
        <f>".3359"</f>
        <v>.3359</v>
      </c>
      <c r="G829" t="str">
        <f>".2838"</f>
        <v>.2838</v>
      </c>
      <c r="H829" t="str">
        <f>".2846"</f>
        <v>.2846</v>
      </c>
      <c r="I829" t="str">
        <f>".2829"</f>
        <v>.2829</v>
      </c>
    </row>
    <row r="830" spans="1:9" ht="14.25">
      <c r="A830" t="str">
        <f>"33"</f>
        <v>33</v>
      </c>
      <c r="B830" t="s">
        <v>61</v>
      </c>
      <c r="C830" t="str">
        <f>".1956"</f>
        <v>.1956</v>
      </c>
      <c r="D830" t="str">
        <f>".2857"</f>
        <v>.2857</v>
      </c>
      <c r="E830" t="str">
        <f>".3030"</f>
        <v>.3030</v>
      </c>
      <c r="F830" t="str">
        <f>".3623"</f>
        <v>.3623</v>
      </c>
      <c r="G830" t="str">
        <f>".2342"</f>
        <v>.2342</v>
      </c>
      <c r="H830" t="str">
        <f>".3184"</f>
        <v>.3184</v>
      </c>
      <c r="I830" t="str">
        <f>".2832"</f>
        <v>.2832</v>
      </c>
    </row>
    <row r="831" spans="1:9" ht="14.25">
      <c r="A831" t="str">
        <f>"34"</f>
        <v>34</v>
      </c>
      <c r="B831" t="s">
        <v>34</v>
      </c>
      <c r="C831" t="str">
        <f>".2682"</f>
        <v>.2682</v>
      </c>
      <c r="D831" t="str">
        <f>".3473"</f>
        <v>.3473</v>
      </c>
      <c r="E831" t="str">
        <f>".2760"</f>
        <v>.2760</v>
      </c>
      <c r="F831" t="str">
        <f>".2527"</f>
        <v>.2527</v>
      </c>
      <c r="G831" t="str">
        <f>".2822"</f>
        <v>.2822</v>
      </c>
      <c r="H831" t="str">
        <f>".2738"</f>
        <v>.2738</v>
      </c>
      <c r="I831" t="str">
        <f>".2834"</f>
        <v>.2834</v>
      </c>
    </row>
    <row r="832" spans="1:9" ht="14.25">
      <c r="A832" t="str">
        <f>"35"</f>
        <v>35</v>
      </c>
      <c r="B832" t="s">
        <v>52</v>
      </c>
      <c r="C832" t="str">
        <f>".2486"</f>
        <v>.2486</v>
      </c>
      <c r="D832" t="str">
        <f>".2219"</f>
        <v>.2219</v>
      </c>
      <c r="E832" t="str">
        <f>".3354"</f>
        <v>.3354</v>
      </c>
      <c r="F832" t="str">
        <f>".2532"</f>
        <v>.2532</v>
      </c>
      <c r="G832" t="str">
        <f>".3474"</f>
        <v>.3474</v>
      </c>
      <c r="H832" t="str">
        <f>".3026"</f>
        <v>.3026</v>
      </c>
      <c r="I832" t="str">
        <f>".2848"</f>
        <v>.2848</v>
      </c>
    </row>
    <row r="833" spans="1:9" ht="14.25">
      <c r="A833" t="str">
        <f>"36"</f>
        <v>36</v>
      </c>
      <c r="B833" t="s">
        <v>33</v>
      </c>
      <c r="C833" t="str">
        <f>".3212"</f>
        <v>.3212</v>
      </c>
      <c r="D833" t="str">
        <f>".2422"</f>
        <v>.2422</v>
      </c>
      <c r="E833" t="str">
        <f>".2666"</f>
        <v>.2666</v>
      </c>
      <c r="F833" t="str">
        <f>".2873"</f>
        <v>.2873</v>
      </c>
      <c r="G833" t="str">
        <f>".3374"</f>
        <v>.3374</v>
      </c>
      <c r="H833" t="str">
        <f>".2721"</f>
        <v>.2721</v>
      </c>
      <c r="I833" t="str">
        <f>".2878"</f>
        <v>.2878</v>
      </c>
    </row>
    <row r="834" spans="1:9" ht="14.25">
      <c r="A834" t="str">
        <f>"37"</f>
        <v>37</v>
      </c>
      <c r="B834" t="s">
        <v>44</v>
      </c>
      <c r="C834" t="str">
        <f>".2802"</f>
        <v>.2802</v>
      </c>
      <c r="D834" t="str">
        <f>".2641"</f>
        <v>.2641</v>
      </c>
      <c r="E834" t="str">
        <f>".2656"</f>
        <v>.2656</v>
      </c>
      <c r="F834" t="str">
        <f>".3649"</f>
        <v>.3649</v>
      </c>
      <c r="G834" t="str">
        <f>".2770"</f>
        <v>.2770</v>
      </c>
      <c r="H834" t="str">
        <f>".2854"</f>
        <v>.2854</v>
      </c>
      <c r="I834" t="str">
        <f>".2895"</f>
        <v>.2895</v>
      </c>
    </row>
    <row r="835" spans="1:9" ht="14.25">
      <c r="A835" t="str">
        <f>"38"</f>
        <v>38</v>
      </c>
      <c r="B835" t="s">
        <v>64</v>
      </c>
      <c r="C835" t="str">
        <f>".3042"</f>
        <v>.3042</v>
      </c>
      <c r="D835" t="str">
        <f>".2109"</f>
        <v>.2109</v>
      </c>
      <c r="E835" t="str">
        <f>".2872"</f>
        <v>.2872</v>
      </c>
      <c r="F835" t="str">
        <f>".3071"</f>
        <v>.3071</v>
      </c>
      <c r="G835" t="str">
        <f>".3064"</f>
        <v>.3064</v>
      </c>
      <c r="H835" t="str">
        <f>".3262"</f>
        <v>.3262</v>
      </c>
      <c r="I835" t="str">
        <f>".2903"</f>
        <v>.2903</v>
      </c>
    </row>
    <row r="836" spans="1:9" ht="14.25">
      <c r="A836" t="str">
        <f>"39"</f>
        <v>39</v>
      </c>
      <c r="B836" t="s">
        <v>35</v>
      </c>
      <c r="C836" t="str">
        <f>".3446"</f>
        <v>.3446</v>
      </c>
      <c r="D836" t="str">
        <f>".3013"</f>
        <v>.3013</v>
      </c>
      <c r="E836" t="str">
        <f>".2616"</f>
        <v>.2616</v>
      </c>
      <c r="F836" t="str">
        <f>".2687"</f>
        <v>.2687</v>
      </c>
      <c r="G836" t="str">
        <f>".3042"</f>
        <v>.3042</v>
      </c>
      <c r="H836" t="str">
        <f>".2753"</f>
        <v>.2753</v>
      </c>
      <c r="I836" t="str">
        <f>".2926"</f>
        <v>.2926</v>
      </c>
    </row>
    <row r="837" spans="1:9" ht="14.25">
      <c r="A837" t="str">
        <f>"40"</f>
        <v>40</v>
      </c>
      <c r="B837" t="s">
        <v>59</v>
      </c>
      <c r="C837" t="str">
        <f>".2692"</f>
        <v>.2692</v>
      </c>
      <c r="D837" t="str">
        <f>".3168"</f>
        <v>.3168</v>
      </c>
      <c r="E837" t="str">
        <f>".3676"</f>
        <v>.3676</v>
      </c>
      <c r="F837" t="str">
        <f>".3008"</f>
        <v>.3008</v>
      </c>
      <c r="G837" t="str">
        <f>".1912"</f>
        <v>.1912</v>
      </c>
      <c r="H837" t="str">
        <f>".3162"</f>
        <v>.3162</v>
      </c>
      <c r="I837" t="str">
        <f>".2936"</f>
        <v>.2936</v>
      </c>
    </row>
    <row r="838" spans="1:9" ht="14.25">
      <c r="A838" t="str">
        <f>"41"</f>
        <v>41</v>
      </c>
      <c r="B838" t="s">
        <v>62</v>
      </c>
      <c r="C838" t="str">
        <f>".2746"</f>
        <v>.2746</v>
      </c>
      <c r="D838" t="str">
        <f>".3018"</f>
        <v>.3018</v>
      </c>
      <c r="E838" t="str">
        <f>".2950"</f>
        <v>.2950</v>
      </c>
      <c r="F838" t="str">
        <f>".3139"</f>
        <v>.3139</v>
      </c>
      <c r="G838" t="str">
        <f>".2582"</f>
        <v>.2582</v>
      </c>
      <c r="H838" t="str">
        <f>".3236"</f>
        <v>.3236</v>
      </c>
      <c r="I838" t="str">
        <f>".2945"</f>
        <v>.2945</v>
      </c>
    </row>
    <row r="839" spans="1:9" ht="14.25">
      <c r="A839" t="str">
        <f>"42"</f>
        <v>42</v>
      </c>
      <c r="B839" t="s">
        <v>29</v>
      </c>
      <c r="C839" t="str">
        <f>".3370"</f>
        <v>.3370</v>
      </c>
      <c r="D839" t="str">
        <f>".2389"</f>
        <v>.2389</v>
      </c>
      <c r="E839" t="str">
        <f>".3100"</f>
        <v>.3100</v>
      </c>
      <c r="F839" t="str">
        <f>".3377"</f>
        <v>.3377</v>
      </c>
      <c r="G839" t="str">
        <f>".2876"</f>
        <v>.2876</v>
      </c>
      <c r="H839" t="str">
        <f>".2654"</f>
        <v>.2654</v>
      </c>
      <c r="I839" t="str">
        <f>".2961"</f>
        <v>.2961</v>
      </c>
    </row>
    <row r="840" spans="1:9" ht="14.25">
      <c r="A840" t="str">
        <f>"43"</f>
        <v>43</v>
      </c>
      <c r="B840" t="s">
        <v>55</v>
      </c>
      <c r="C840" t="str">
        <f>".3886"</f>
        <v>.3886</v>
      </c>
      <c r="D840" t="str">
        <f>".2318"</f>
        <v>.2318</v>
      </c>
      <c r="E840" t="str">
        <f>".2902"</f>
        <v>.2902</v>
      </c>
      <c r="F840" t="str">
        <f>".2343"</f>
        <v>.2343</v>
      </c>
      <c r="G840" t="str">
        <f>".3274"</f>
        <v>.3274</v>
      </c>
      <c r="H840" t="str">
        <f>".3062"</f>
        <v>.3062</v>
      </c>
      <c r="I840" t="str">
        <f>".2964"</f>
        <v>.2964</v>
      </c>
    </row>
    <row r="841" spans="1:9" ht="14.25">
      <c r="A841" t="str">
        <f>"44"</f>
        <v>44</v>
      </c>
      <c r="B841" t="s">
        <v>60</v>
      </c>
      <c r="C841" t="str">
        <f>".3076"</f>
        <v>.3076</v>
      </c>
      <c r="D841" t="str">
        <f>".2486"</f>
        <v>.2486</v>
      </c>
      <c r="E841" t="str">
        <f>".2748"</f>
        <v>.2748</v>
      </c>
      <c r="F841" t="str">
        <f>".3648"</f>
        <v>.3648</v>
      </c>
      <c r="G841" t="str">
        <f>".2670"</f>
        <v>.2670</v>
      </c>
      <c r="H841" t="str">
        <f>".3171"</f>
        <v>.3171</v>
      </c>
      <c r="I841" t="str">
        <f>".2966"</f>
        <v>.2966</v>
      </c>
    </row>
    <row r="842" spans="1:9" ht="14.25">
      <c r="A842" t="str">
        <f>"45"</f>
        <v>45</v>
      </c>
      <c r="B842" t="s">
        <v>23</v>
      </c>
      <c r="C842" t="str">
        <f>".3742"</f>
        <v>.3742</v>
      </c>
      <c r="D842" t="str">
        <f>".2834"</f>
        <v>.2834</v>
      </c>
      <c r="E842" t="str">
        <f>".3388"</f>
        <v>.3388</v>
      </c>
      <c r="F842" t="str">
        <f>".2892"</f>
        <v>.2892</v>
      </c>
      <c r="G842" t="str">
        <f>".2482"</f>
        <v>.2482</v>
      </c>
      <c r="H842" t="str">
        <f>".2513"</f>
        <v>.2513</v>
      </c>
      <c r="I842" t="str">
        <f>".2975"</f>
        <v>.2975</v>
      </c>
    </row>
    <row r="843" spans="1:9" ht="14.25">
      <c r="A843" t="str">
        <f>"46"</f>
        <v>46</v>
      </c>
      <c r="B843" t="s">
        <v>56</v>
      </c>
      <c r="C843" t="str">
        <f>".3980"</f>
        <v>.3980</v>
      </c>
      <c r="D843" t="str">
        <f>".2689"</f>
        <v>.2689</v>
      </c>
      <c r="E843" t="str">
        <f>".3198"</f>
        <v>.3198</v>
      </c>
      <c r="F843" t="str">
        <f>".2758"</f>
        <v>.2758</v>
      </c>
      <c r="G843" t="str">
        <f>".2496"</f>
        <v>.2496</v>
      </c>
      <c r="H843" t="str">
        <f>".3099"</f>
        <v>.3099</v>
      </c>
      <c r="I843" t="str">
        <f>".3037"</f>
        <v>.3037</v>
      </c>
    </row>
    <row r="844" spans="1:9" ht="14.25">
      <c r="A844" t="str">
        <f>"47"</f>
        <v>47</v>
      </c>
      <c r="B844" t="s">
        <v>53</v>
      </c>
      <c r="C844" t="str">
        <f>".2892"</f>
        <v>.2892</v>
      </c>
      <c r="D844" t="str">
        <f>".2272"</f>
        <v>.2272</v>
      </c>
      <c r="E844" t="str">
        <f>".3244"</f>
        <v>.3244</v>
      </c>
      <c r="F844" t="str">
        <f>".3268"</f>
        <v>.3268</v>
      </c>
      <c r="G844" t="str">
        <f>".3544"</f>
        <v>.3544</v>
      </c>
      <c r="H844" t="str">
        <f>".3045"</f>
        <v>.3045</v>
      </c>
      <c r="I844" t="str">
        <f>".3044"</f>
        <v>.3044</v>
      </c>
    </row>
    <row r="845" spans="1:9" ht="14.25">
      <c r="A845" t="str">
        <f>"48"</f>
        <v>48</v>
      </c>
      <c r="B845" t="s">
        <v>79</v>
      </c>
      <c r="C845" t="str">
        <f>".2970"</f>
        <v>.2970</v>
      </c>
      <c r="D845" t="str">
        <f>".2843"</f>
        <v>.2843</v>
      </c>
      <c r="E845" t="str">
        <f>".3002"</f>
        <v>.3002</v>
      </c>
      <c r="F845" t="str">
        <f>".3413"</f>
        <v>.3413</v>
      </c>
      <c r="G845" t="str">
        <f>".2586"</f>
        <v>.2586</v>
      </c>
      <c r="H845" t="str">
        <f>".3632"</f>
        <v>.3632</v>
      </c>
      <c r="I845" t="str">
        <f>".3074"</f>
        <v>.3074</v>
      </c>
    </row>
    <row r="846" spans="1:10" ht="14.25">
      <c r="A846" t="str">
        <f>"49"</f>
        <v>49</v>
      </c>
      <c r="B846" t="s">
        <v>82</v>
      </c>
      <c r="C846" t="str">
        <f>".3614"</f>
        <v>.3614</v>
      </c>
      <c r="D846" t="str">
        <f>".2758"</f>
        <v>.2758</v>
      </c>
      <c r="E846" t="str">
        <f>".2714"</f>
        <v>.2714</v>
      </c>
      <c r="F846" t="str">
        <f>".2993"</f>
        <v>.2993</v>
      </c>
      <c r="G846" t="str">
        <f>".2724"</f>
        <v>.2724</v>
      </c>
      <c r="H846" t="str">
        <f>".3694"</f>
        <v>.3694</v>
      </c>
      <c r="I846" t="str">
        <f>".3083"</f>
        <v>.3083</v>
      </c>
      <c r="J846" t="s">
        <v>75</v>
      </c>
    </row>
    <row r="847" spans="1:10" ht="14.25">
      <c r="A847" t="str">
        <f>"50"</f>
        <v>50</v>
      </c>
      <c r="B847" t="s">
        <v>57</v>
      </c>
      <c r="C847" t="str">
        <f>".3074"</f>
        <v>.3074</v>
      </c>
      <c r="D847" t="str">
        <f>".2256"</f>
        <v>.2256</v>
      </c>
      <c r="E847" t="str">
        <f>".3028"</f>
        <v>.3028</v>
      </c>
      <c r="F847" t="str">
        <f>".3841"</f>
        <v>.3841</v>
      </c>
      <c r="G847" t="str">
        <f>".3180"</f>
        <v>.3180</v>
      </c>
      <c r="H847" t="str">
        <f>".3122"</f>
        <v>.3122</v>
      </c>
      <c r="I847" t="str">
        <f>".3083"</f>
        <v>.3083</v>
      </c>
      <c r="J847" t="s">
        <v>77</v>
      </c>
    </row>
    <row r="848" spans="1:9" ht="14.25">
      <c r="A848" t="str">
        <f>"51"</f>
        <v>51</v>
      </c>
      <c r="B848" t="s">
        <v>18</v>
      </c>
      <c r="C848" t="str">
        <f>".3700"</f>
        <v>.3700</v>
      </c>
      <c r="D848" t="str">
        <f>".3723"</f>
        <v>.3723</v>
      </c>
      <c r="E848" t="str">
        <f>".2374"</f>
        <v>.2374</v>
      </c>
      <c r="F848" t="str">
        <f>".3401"</f>
        <v>.3401</v>
      </c>
      <c r="G848" t="str">
        <f>".2930"</f>
        <v>.2930</v>
      </c>
      <c r="H848" t="str">
        <f>".2397"</f>
        <v>.2397</v>
      </c>
      <c r="I848" t="str">
        <f>".3088"</f>
        <v>.3088</v>
      </c>
    </row>
    <row r="849" spans="1:9" ht="14.25">
      <c r="A849" t="str">
        <f>"52"</f>
        <v>52</v>
      </c>
      <c r="B849" t="s">
        <v>37</v>
      </c>
      <c r="C849" t="str">
        <f>".3872"</f>
        <v>.3872</v>
      </c>
      <c r="D849" t="str">
        <f>".2014"</f>
        <v>.2014</v>
      </c>
      <c r="E849" t="str">
        <f>".3616"</f>
        <v>.3616</v>
      </c>
      <c r="F849" t="str">
        <f>".3569"</f>
        <v>.3569</v>
      </c>
      <c r="G849" t="str">
        <f>".2846"</f>
        <v>.2846</v>
      </c>
      <c r="H849" t="str">
        <f>".2765"</f>
        <v>.2765</v>
      </c>
      <c r="I849" t="str">
        <f>".3114"</f>
        <v>.3114</v>
      </c>
    </row>
    <row r="850" spans="1:9" ht="14.25">
      <c r="A850" t="str">
        <f>"53"</f>
        <v>53</v>
      </c>
      <c r="B850" t="s">
        <v>68</v>
      </c>
      <c r="C850" t="str">
        <f>".3328"</f>
        <v>.3328</v>
      </c>
      <c r="D850" t="str">
        <f>".2207"</f>
        <v>.2207</v>
      </c>
      <c r="E850" t="str">
        <f>".3290"</f>
        <v>.3290</v>
      </c>
      <c r="F850" t="str">
        <f>".3666"</f>
        <v>.3666</v>
      </c>
      <c r="G850" t="str">
        <f>".2780"</f>
        <v>.2780</v>
      </c>
      <c r="H850" t="str">
        <f>".3418"</f>
        <v>.3418</v>
      </c>
      <c r="I850" t="str">
        <f>".3115"</f>
        <v>.3115</v>
      </c>
    </row>
    <row r="851" spans="1:9" ht="14.25">
      <c r="A851" t="str">
        <f>"54"</f>
        <v>54</v>
      </c>
      <c r="B851" t="s">
        <v>63</v>
      </c>
      <c r="C851" t="str">
        <f>".3080"</f>
        <v>.3080</v>
      </c>
      <c r="D851" t="str">
        <f>".3459"</f>
        <v>.3459</v>
      </c>
      <c r="E851" t="str">
        <f>".2802"</f>
        <v>.2802</v>
      </c>
      <c r="F851" t="str">
        <f>".3518"</f>
        <v>.3518</v>
      </c>
      <c r="G851" t="str">
        <f>".2680"</f>
        <v>.2680</v>
      </c>
      <c r="H851" t="str">
        <f>".3251"</f>
        <v>.3251</v>
      </c>
      <c r="I851" t="str">
        <f>".3132"</f>
        <v>.3132</v>
      </c>
    </row>
    <row r="852" spans="1:9" ht="14.25">
      <c r="A852" t="str">
        <f>"55"</f>
        <v>55</v>
      </c>
      <c r="B852" t="s">
        <v>76</v>
      </c>
      <c r="C852" t="str">
        <f>".2630"</f>
        <v>.2630</v>
      </c>
      <c r="D852" t="str">
        <f>".2963"</f>
        <v>.2963</v>
      </c>
      <c r="E852" t="str">
        <f>".2988"</f>
        <v>.2988</v>
      </c>
      <c r="F852" t="str">
        <f>".3893"</f>
        <v>.3893</v>
      </c>
      <c r="G852" t="str">
        <f>".2800"</f>
        <v>.2800</v>
      </c>
      <c r="H852" t="str">
        <f>".3579"</f>
        <v>.3579</v>
      </c>
      <c r="I852" t="str">
        <f>".3142"</f>
        <v>.3142</v>
      </c>
    </row>
    <row r="853" spans="1:9" ht="14.25">
      <c r="A853" t="str">
        <f>"56"</f>
        <v>56</v>
      </c>
      <c r="B853" t="s">
        <v>28</v>
      </c>
      <c r="C853" t="str">
        <f>".3780"</f>
        <v>.3780</v>
      </c>
      <c r="D853" t="str">
        <f>".3513"</f>
        <v>.3513</v>
      </c>
      <c r="E853" t="str">
        <f>".2796"</f>
        <v>.2796</v>
      </c>
      <c r="F853" t="str">
        <f>".3508"</f>
        <v>.3508</v>
      </c>
      <c r="G853" t="str">
        <f>".2794"</f>
        <v>.2794</v>
      </c>
      <c r="H853" t="str">
        <f>".2638"</f>
        <v>.2638</v>
      </c>
      <c r="I853" t="str">
        <f>".3171"</f>
        <v>.3171</v>
      </c>
    </row>
    <row r="854" spans="1:9" ht="14.25">
      <c r="A854" t="str">
        <f>"57"</f>
        <v>57</v>
      </c>
      <c r="B854" t="s">
        <v>30</v>
      </c>
      <c r="C854" t="str">
        <f>".5160"</f>
        <v>.5160</v>
      </c>
      <c r="D854" t="str">
        <f>".2145"</f>
        <v>.2145</v>
      </c>
      <c r="E854" t="str">
        <f>".2710"</f>
        <v>.2710</v>
      </c>
      <c r="F854" t="str">
        <f>".3056"</f>
        <v>.3056</v>
      </c>
      <c r="G854" t="str">
        <f>".3316"</f>
        <v>.3316</v>
      </c>
      <c r="H854" t="str">
        <f>".2699"</f>
        <v>.2699</v>
      </c>
      <c r="I854" t="str">
        <f>".3181"</f>
        <v>.3181</v>
      </c>
    </row>
    <row r="855" spans="1:9" ht="14.25">
      <c r="A855" t="str">
        <f>"58"</f>
        <v>58</v>
      </c>
      <c r="B855" t="s">
        <v>49</v>
      </c>
      <c r="C855" t="str">
        <f>".3190"</f>
        <v>.3190</v>
      </c>
      <c r="D855" t="str">
        <f>".2780"</f>
        <v>.2780</v>
      </c>
      <c r="E855" t="str">
        <f>".3282"</f>
        <v>.3282</v>
      </c>
      <c r="F855" t="str">
        <f>".3282"</f>
        <v>.3282</v>
      </c>
      <c r="G855" t="str">
        <f>".3986"</f>
        <v>.3986</v>
      </c>
      <c r="H855" t="str">
        <f>".2985"</f>
        <v>.2985</v>
      </c>
      <c r="I855" t="str">
        <f>".3251"</f>
        <v>.3251</v>
      </c>
    </row>
    <row r="856" spans="1:9" ht="14.25">
      <c r="A856" t="str">
        <f>"59"</f>
        <v>59</v>
      </c>
      <c r="B856" t="s">
        <v>72</v>
      </c>
      <c r="C856" t="str">
        <f>".4270"</f>
        <v>.4270</v>
      </c>
      <c r="D856" t="str">
        <f>".2146"</f>
        <v>.2146</v>
      </c>
      <c r="E856" t="str">
        <f>".3042"</f>
        <v>.3042</v>
      </c>
      <c r="F856" t="str">
        <f>".4088"</f>
        <v>.4088</v>
      </c>
      <c r="G856" t="str">
        <f>".2846"</f>
        <v>.2846</v>
      </c>
      <c r="H856" t="str">
        <f>".3552"</f>
        <v>.3552</v>
      </c>
      <c r="I856" t="str">
        <f>".3324"</f>
        <v>.3324</v>
      </c>
    </row>
    <row r="857" spans="1:9" ht="14.25">
      <c r="A857" t="str">
        <f>"60"</f>
        <v>60</v>
      </c>
      <c r="B857" t="s">
        <v>74</v>
      </c>
      <c r="C857" t="str">
        <f>".3286"</f>
        <v>.3286</v>
      </c>
      <c r="D857" t="str">
        <f>".3211"</f>
        <v>.3211</v>
      </c>
      <c r="E857" t="str">
        <f>".3432"</f>
        <v>.3432</v>
      </c>
      <c r="F857" t="str">
        <f>".3362"</f>
        <v>.3362</v>
      </c>
      <c r="G857" t="str">
        <f>".3182"</f>
        <v>.3182</v>
      </c>
      <c r="H857" t="str">
        <f>".3579"</f>
        <v>.3579</v>
      </c>
      <c r="I857" t="str">
        <f>".3342"</f>
        <v>.3342</v>
      </c>
    </row>
    <row r="858" spans="1:9" ht="14.25">
      <c r="A858" t="str">
        <f>"61"</f>
        <v>61</v>
      </c>
      <c r="B858" t="s">
        <v>36</v>
      </c>
      <c r="C858" t="str">
        <f>".3732"</f>
        <v>.3732</v>
      </c>
      <c r="D858" t="str">
        <f>".3199"</f>
        <v>.3199</v>
      </c>
      <c r="E858" t="str">
        <f>".3758"</f>
        <v>.3758</v>
      </c>
      <c r="F858" t="str">
        <f>".3588"</f>
        <v>.3588</v>
      </c>
      <c r="G858" t="str">
        <f>".3544"</f>
        <v>.3544</v>
      </c>
      <c r="H858" t="str">
        <f>".2758"</f>
        <v>.2758</v>
      </c>
      <c r="I858" t="str">
        <f>".3430"</f>
        <v>.3430</v>
      </c>
    </row>
    <row r="859" spans="1:9" ht="14.25">
      <c r="A859" t="str">
        <f>"62"</f>
        <v>62</v>
      </c>
      <c r="B859" t="s">
        <v>69</v>
      </c>
      <c r="C859" t="str">
        <f>".3288"</f>
        <v>.3288</v>
      </c>
      <c r="D859" t="str">
        <f>".3336"</f>
        <v>.3336</v>
      </c>
      <c r="E859" t="str">
        <f>".3446"</f>
        <v>.3446</v>
      </c>
      <c r="F859" t="str">
        <f>".3806"</f>
        <v>.3806</v>
      </c>
      <c r="G859" t="str">
        <f>".3370"</f>
        <v>.3370</v>
      </c>
      <c r="H859" t="str">
        <f>".3462"</f>
        <v>.3462</v>
      </c>
      <c r="I859" t="str">
        <f>".3451"</f>
        <v>.3451</v>
      </c>
    </row>
    <row r="860" spans="1:9" ht="14.25">
      <c r="A860" t="str">
        <f>"63"</f>
        <v>63</v>
      </c>
      <c r="B860" t="s">
        <v>86</v>
      </c>
      <c r="C860" t="str">
        <f>".3674"</f>
        <v>.3674</v>
      </c>
      <c r="D860" t="str">
        <f>".3322"</f>
        <v>.3322</v>
      </c>
      <c r="E860" t="str">
        <f>".3082"</f>
        <v>.3082</v>
      </c>
      <c r="F860" t="str">
        <f>".3731"</f>
        <v>.3731</v>
      </c>
      <c r="G860" t="str">
        <f>".3458"</f>
        <v>.3458</v>
      </c>
      <c r="H860" t="str">
        <f>".4109"</f>
        <v>.4109</v>
      </c>
      <c r="I860" t="str">
        <f>".3563"</f>
        <v>.3563</v>
      </c>
    </row>
    <row r="861" spans="1:9" ht="14.25">
      <c r="A861" t="str">
        <f>"64"</f>
        <v>64</v>
      </c>
      <c r="B861" t="s">
        <v>71</v>
      </c>
      <c r="C861" t="str">
        <f>".3664"</f>
        <v>.3664</v>
      </c>
      <c r="D861" t="str">
        <f>".3209"</f>
        <v>.3209</v>
      </c>
      <c r="E861" t="str">
        <f>".4224"</f>
        <v>.4224</v>
      </c>
      <c r="F861" t="str">
        <f>".3445"</f>
        <v>.3445</v>
      </c>
      <c r="G861" t="str">
        <f>".3344"</f>
        <v>.3344</v>
      </c>
      <c r="H861" t="str">
        <f>".3537"</f>
        <v>.3537</v>
      </c>
      <c r="I861" t="str">
        <f>".3571"</f>
        <v>.3571</v>
      </c>
    </row>
    <row r="862" spans="1:9" ht="14.25">
      <c r="A862" t="str">
        <f>"65"</f>
        <v>65</v>
      </c>
      <c r="B862" t="s">
        <v>81</v>
      </c>
      <c r="C862" t="str">
        <f>".3948"</f>
        <v>.3948</v>
      </c>
      <c r="D862" t="str">
        <f>".2435"</f>
        <v>.2435</v>
      </c>
      <c r="E862" t="str">
        <f>".5648"</f>
        <v>.5648</v>
      </c>
      <c r="F862" t="str">
        <f>".2938"</f>
        <v>.2938</v>
      </c>
      <c r="G862" t="str">
        <f>".3478"</f>
        <v>.3478</v>
      </c>
      <c r="H862" t="str">
        <f>".3691"</f>
        <v>.3691</v>
      </c>
      <c r="I862" t="str">
        <f>".3690"</f>
        <v>.3690</v>
      </c>
    </row>
    <row r="863" spans="1:9" ht="14.25">
      <c r="A863" t="str">
        <f>"66"</f>
        <v>66</v>
      </c>
      <c r="B863" t="s">
        <v>91</v>
      </c>
      <c r="C863" t="str">
        <f>".3252"</f>
        <v>.3252</v>
      </c>
      <c r="D863" t="str">
        <f>".3701"</f>
        <v>.3701</v>
      </c>
      <c r="E863" t="str">
        <f>".3570"</f>
        <v>.3570</v>
      </c>
      <c r="F863" t="str">
        <f>".4549"</f>
        <v>.4549</v>
      </c>
      <c r="G863" t="str">
        <f>".2424"</f>
        <v>.2424</v>
      </c>
      <c r="H863" t="str">
        <f>".4891"</f>
        <v>.4891</v>
      </c>
      <c r="I863" t="str">
        <f>".3731"</f>
        <v>.3731</v>
      </c>
    </row>
    <row r="864" spans="1:9" ht="14.25">
      <c r="A864" t="str">
        <f>"67"</f>
        <v>67</v>
      </c>
      <c r="B864" t="s">
        <v>78</v>
      </c>
      <c r="C864" t="str">
        <f>".5432"</f>
        <v>.5432</v>
      </c>
      <c r="D864" t="str">
        <f>".3375"</f>
        <v>.3375</v>
      </c>
      <c r="E864" t="str">
        <f>".4176"</f>
        <v>.4176</v>
      </c>
      <c r="F864" t="str">
        <f>".3171"</f>
        <v>.3171</v>
      </c>
      <c r="G864" t="str">
        <f>".2930"</f>
        <v>.2930</v>
      </c>
      <c r="H864" t="str">
        <f>".3620"</f>
        <v>.3620</v>
      </c>
      <c r="I864" t="str">
        <f>".3784"</f>
        <v>.3784</v>
      </c>
    </row>
    <row r="865" spans="1:9" ht="14.25">
      <c r="A865" t="str">
        <f>"68"</f>
        <v>68</v>
      </c>
      <c r="B865" t="s">
        <v>73</v>
      </c>
      <c r="C865" t="str">
        <f>".4704"</f>
        <v>.4704</v>
      </c>
      <c r="D865" t="str">
        <f>".2967"</f>
        <v>.2967</v>
      </c>
      <c r="E865" t="str">
        <f>".3310"</f>
        <v>.3310</v>
      </c>
      <c r="F865" t="str">
        <f>".3971"</f>
        <v>.3971</v>
      </c>
      <c r="G865" t="str">
        <f>".4454"</f>
        <v>.4454</v>
      </c>
      <c r="H865" t="str">
        <f>".3564"</f>
        <v>.3564</v>
      </c>
      <c r="I865" t="str">
        <f>".3828"</f>
        <v>.3828</v>
      </c>
    </row>
    <row r="866" spans="1:9" ht="14.25">
      <c r="A866" t="str">
        <f>"69"</f>
        <v>69</v>
      </c>
      <c r="B866" t="s">
        <v>65</v>
      </c>
      <c r="C866" t="str">
        <f>".5076"</f>
        <v>.5076</v>
      </c>
      <c r="D866" t="str">
        <f>".2573"</f>
        <v>.2573</v>
      </c>
      <c r="E866" t="str">
        <f>".4844"</f>
        <v>.4844</v>
      </c>
      <c r="F866" t="str">
        <f>".3866"</f>
        <v>.3866</v>
      </c>
      <c r="G866" t="str">
        <f>".3590"</f>
        <v>.3590</v>
      </c>
      <c r="H866" t="str">
        <f>".3287"</f>
        <v>.3287</v>
      </c>
      <c r="I866" t="str">
        <f>".3873"</f>
        <v>.3873</v>
      </c>
    </row>
    <row r="867" spans="1:9" ht="14.25">
      <c r="A867" t="str">
        <f>"70"</f>
        <v>70</v>
      </c>
      <c r="B867" t="s">
        <v>88</v>
      </c>
      <c r="C867" t="str">
        <f>".4040"</f>
        <v>.4040</v>
      </c>
      <c r="D867" t="str">
        <f>".3224"</f>
        <v>.3224</v>
      </c>
      <c r="E867" t="str">
        <f>".3590"</f>
        <v>.3590</v>
      </c>
      <c r="F867" t="str">
        <f>".4267"</f>
        <v>.4267</v>
      </c>
      <c r="G867" t="str">
        <f>".3490"</f>
        <v>.3490</v>
      </c>
      <c r="H867" t="str">
        <f>".4784"</f>
        <v>.4784</v>
      </c>
      <c r="I867" t="str">
        <f>".3899"</f>
        <v>.3899</v>
      </c>
    </row>
    <row r="868" spans="1:9" ht="14.25">
      <c r="A868" t="str">
        <f>"71"</f>
        <v>71</v>
      </c>
      <c r="B868" t="s">
        <v>90</v>
      </c>
      <c r="C868" t="str">
        <f>".3722"</f>
        <v>.3722</v>
      </c>
      <c r="D868" t="str">
        <f>".3495"</f>
        <v>.3495</v>
      </c>
      <c r="E868" t="str">
        <f>".3612"</f>
        <v>.3612</v>
      </c>
      <c r="F868" t="str">
        <f>".3886"</f>
        <v>.3886</v>
      </c>
      <c r="G868" t="str">
        <f>".4158"</f>
        <v>.4158</v>
      </c>
      <c r="H868" t="str">
        <f>".4852"</f>
        <v>.4852</v>
      </c>
      <c r="I868" t="str">
        <f>".3954"</f>
        <v>.3954</v>
      </c>
    </row>
    <row r="869" spans="1:9" ht="14.25">
      <c r="A869" t="str">
        <f>"72"</f>
        <v>72</v>
      </c>
      <c r="B869" t="s">
        <v>89</v>
      </c>
      <c r="C869" t="str">
        <f>".3306"</f>
        <v>.3306</v>
      </c>
      <c r="D869" t="str">
        <f>".4569"</f>
        <v>.4569</v>
      </c>
      <c r="E869" t="str">
        <f>".4402"</f>
        <v>.4402</v>
      </c>
      <c r="F869" t="str">
        <f>".4745"</f>
        <v>.4745</v>
      </c>
      <c r="G869" t="str">
        <f>".3724"</f>
        <v>.3724</v>
      </c>
      <c r="H869" t="str">
        <f>".4823"</f>
        <v>.4823</v>
      </c>
      <c r="I869" t="str">
        <f>".4261"</f>
        <v>.4261</v>
      </c>
    </row>
    <row r="870" spans="1:9" ht="14.25">
      <c r="A870" t="str">
        <f>"73"</f>
        <v>73</v>
      </c>
      <c r="B870" t="s">
        <v>94</v>
      </c>
      <c r="C870" t="str">
        <f>".3166"</f>
        <v>.3166</v>
      </c>
      <c r="D870" t="str">
        <f>".2306"</f>
        <v>.2306</v>
      </c>
      <c r="E870" t="str">
        <f>".2466"</f>
        <v>.2466</v>
      </c>
      <c r="F870" t="str">
        <f>".2707"</f>
        <v>.2707</v>
      </c>
      <c r="G870" t="str">
        <f>".2578"</f>
        <v>.2578</v>
      </c>
      <c r="H870" t="str">
        <f>"1.2983"</f>
        <v>1.2983</v>
      </c>
      <c r="I870" t="str">
        <f>".4368"</f>
        <v>.4368</v>
      </c>
    </row>
    <row r="871" spans="1:9" ht="14.25">
      <c r="A871" t="str">
        <f>"74"</f>
        <v>74</v>
      </c>
      <c r="B871" t="s">
        <v>92</v>
      </c>
      <c r="C871" t="str">
        <f>".4666"</f>
        <v>.4666</v>
      </c>
      <c r="D871" t="str">
        <f>".3327"</f>
        <v>.3327</v>
      </c>
      <c r="E871" t="str">
        <f>".3558"</f>
        <v>.3558</v>
      </c>
      <c r="F871" t="str">
        <f>".6287"</f>
        <v>.6287</v>
      </c>
      <c r="G871" t="str">
        <f>".3104"</f>
        <v>.3104</v>
      </c>
      <c r="H871" t="str">
        <f>".5322"</f>
        <v>.5322</v>
      </c>
      <c r="I871" t="str">
        <f>".4377"</f>
        <v>.4377</v>
      </c>
    </row>
    <row r="872" spans="1:9" ht="14.25">
      <c r="A872" t="str">
        <f>"75"</f>
        <v>75</v>
      </c>
      <c r="B872" t="s">
        <v>93</v>
      </c>
      <c r="C872" t="str">
        <f>".4596"</f>
        <v>.4596</v>
      </c>
      <c r="D872" t="str">
        <f>".3545"</f>
        <v>.3545</v>
      </c>
      <c r="E872" t="str">
        <f>".3786"</f>
        <v>.3786</v>
      </c>
      <c r="F872" t="str">
        <f>".5056"</f>
        <v>.5056</v>
      </c>
      <c r="G872" t="str">
        <f>".3030"</f>
        <v>.3030</v>
      </c>
      <c r="H872" t="str">
        <f>".6780"</f>
        <v>.6780</v>
      </c>
      <c r="I872" t="str">
        <f>".4465"</f>
        <v>.4465</v>
      </c>
    </row>
    <row r="873" spans="1:9" ht="14.25">
      <c r="A873" t="str">
        <f>"76"</f>
        <v>76</v>
      </c>
      <c r="B873" t="s">
        <v>70</v>
      </c>
      <c r="C873" t="str">
        <f>"1.1774"</f>
        <v>1.1774</v>
      </c>
      <c r="D873" t="str">
        <f>".2733"</f>
        <v>.2733</v>
      </c>
      <c r="E873" t="str">
        <f>".2896"</f>
        <v>.2896</v>
      </c>
      <c r="F873" t="str">
        <f>".4194"</f>
        <v>.4194</v>
      </c>
      <c r="G873" t="str">
        <f>".2942"</f>
        <v>.2942</v>
      </c>
      <c r="H873" t="str">
        <f>".3476"</f>
        <v>.3476</v>
      </c>
      <c r="I873" t="str">
        <f>".4669"</f>
        <v>.4669</v>
      </c>
    </row>
    <row r="874" spans="1:9" ht="14.25">
      <c r="A874" t="str">
        <f>"77"</f>
        <v>77</v>
      </c>
      <c r="B874" t="s">
        <v>84</v>
      </c>
      <c r="C874" t="str">
        <f>".2920"</f>
        <v>.2920</v>
      </c>
      <c r="D874" t="str">
        <f>"5.0000"</f>
        <v>5.0000</v>
      </c>
      <c r="E874" t="str">
        <f>".3224"</f>
        <v>.3224</v>
      </c>
      <c r="F874" t="str">
        <f>".2973"</f>
        <v>.2973</v>
      </c>
      <c r="G874" t="str">
        <f>".2350"</f>
        <v>.2350</v>
      </c>
      <c r="H874" t="str">
        <f>".3921"</f>
        <v>.3921</v>
      </c>
      <c r="I874" t="str">
        <f>"1.0898"</f>
        <v>1.0898</v>
      </c>
    </row>
    <row r="875" spans="1:9" ht="14.25">
      <c r="A875" t="str">
        <f>"78"</f>
        <v>78</v>
      </c>
      <c r="B875" t="s">
        <v>85</v>
      </c>
      <c r="C875" t="str">
        <f>"4.6858"</f>
        <v>4.6858</v>
      </c>
      <c r="D875" t="str">
        <f>".5629"</f>
        <v>.5629</v>
      </c>
      <c r="E875" t="str">
        <f>".3652"</f>
        <v>.3652</v>
      </c>
      <c r="F875" t="str">
        <f>".3181"</f>
        <v>.3181</v>
      </c>
      <c r="G875" t="str">
        <f>".2858"</f>
        <v>.2858</v>
      </c>
      <c r="H875" t="str">
        <f>".3957"</f>
        <v>.3957</v>
      </c>
      <c r="I875" t="str">
        <f>"1.1023"</f>
        <v>1.1023</v>
      </c>
    </row>
    <row r="876" spans="1:9" ht="14.25">
      <c r="A876" t="str">
        <f>"79"</f>
        <v>79</v>
      </c>
      <c r="B876" t="s">
        <v>87</v>
      </c>
      <c r="C876" t="str">
        <f>".3698"</f>
        <v>.3698</v>
      </c>
      <c r="D876" t="str">
        <f>"5.0000"</f>
        <v>5.0000</v>
      </c>
      <c r="E876" t="str">
        <f>".3040"</f>
        <v>.3040</v>
      </c>
      <c r="F876" t="str">
        <f>".3868"</f>
        <v>.3868</v>
      </c>
      <c r="G876" t="str">
        <f>".3690"</f>
        <v>.3690</v>
      </c>
      <c r="H876" t="str">
        <f>".4220"</f>
        <v>.4220</v>
      </c>
      <c r="I876" t="str">
        <f>"1.1419"</f>
        <v>1.1419</v>
      </c>
    </row>
    <row r="877" spans="1:9" ht="14.25">
      <c r="A877" t="str">
        <f>"80"</f>
        <v>80</v>
      </c>
      <c r="B877" t="s">
        <v>80</v>
      </c>
      <c r="C877" t="str">
        <f>".3962"</f>
        <v>.3962</v>
      </c>
      <c r="D877" t="str">
        <f>"5.0000"</f>
        <v>5.0000</v>
      </c>
      <c r="E877" t="str">
        <f>".4666"</f>
        <v>.4666</v>
      </c>
      <c r="F877" t="str">
        <f>".4409"</f>
        <v>.4409</v>
      </c>
      <c r="G877" t="str">
        <f>".3126"</f>
        <v>.3126</v>
      </c>
      <c r="H877" t="str">
        <f>".3677"</f>
        <v>.3677</v>
      </c>
      <c r="I877" t="str">
        <f>"1.1640"</f>
        <v>1.1640</v>
      </c>
    </row>
    <row r="878" spans="1:9" ht="14.25">
      <c r="A878" t="str">
        <f>"81"</f>
        <v>81</v>
      </c>
      <c r="B878" t="s">
        <v>99</v>
      </c>
      <c r="C878" t="str">
        <f>".4796"</f>
        <v>.4796</v>
      </c>
      <c r="D878" t="str">
        <f>".3559"</f>
        <v>.3559</v>
      </c>
      <c r="E878" t="str">
        <f>"5.0000"</f>
        <v>5.0000</v>
      </c>
      <c r="F878" t="str">
        <f>".3600"</f>
        <v>.3600</v>
      </c>
      <c r="G878" t="str">
        <f>".6608"</f>
        <v>.6608</v>
      </c>
      <c r="H878" t="str">
        <f>"5.0000"</f>
        <v>5.0000</v>
      </c>
      <c r="I878" t="str">
        <f>"1.9760"</f>
        <v>1.9760</v>
      </c>
    </row>
    <row r="879" spans="1:9" ht="14.25">
      <c r="A879" t="str">
        <f>"82"</f>
        <v>82</v>
      </c>
      <c r="B879" t="s">
        <v>97</v>
      </c>
      <c r="C879" t="str">
        <f>".3690"</f>
        <v>.3690</v>
      </c>
      <c r="D879" t="str">
        <f>"5.0000"</f>
        <v>5.0000</v>
      </c>
      <c r="E879" t="str">
        <f>".3356"</f>
        <v>.3356</v>
      </c>
      <c r="F879" t="str">
        <f>"5.0000"</f>
        <v>5.0000</v>
      </c>
      <c r="G879" t="str">
        <f>".3762"</f>
        <v>.3762</v>
      </c>
      <c r="H879" t="str">
        <f>"5.0000"</f>
        <v>5.0000</v>
      </c>
      <c r="I879" t="str">
        <f>"2.6801"</f>
        <v>2.6801</v>
      </c>
    </row>
    <row r="880" spans="1:9" ht="14.25">
      <c r="A880" t="str">
        <f>"83"</f>
        <v>83</v>
      </c>
      <c r="B880" t="s">
        <v>96</v>
      </c>
      <c r="C880" t="str">
        <f>"5.0000"</f>
        <v>5.0000</v>
      </c>
      <c r="D880" t="str">
        <f>"5.0000"</f>
        <v>5.0000</v>
      </c>
      <c r="E880" t="str">
        <f>".2248"</f>
        <v>.2248</v>
      </c>
      <c r="F880" t="str">
        <f>"5.0000"</f>
        <v>5.0000</v>
      </c>
      <c r="G880" t="str">
        <f>".2014"</f>
        <v>.2014</v>
      </c>
      <c r="H880" t="str">
        <f>"5.0000"</f>
        <v>5.0000</v>
      </c>
      <c r="I880" t="str">
        <f>"3.4044"</f>
        <v>3.4044</v>
      </c>
    </row>
    <row r="881" spans="1:9" ht="14.25">
      <c r="A881" t="str">
        <f>"84"</f>
        <v>84</v>
      </c>
      <c r="B881" t="s">
        <v>95</v>
      </c>
      <c r="C881" t="str">
        <f>".3358"</f>
        <v>.3358</v>
      </c>
      <c r="D881" t="str">
        <f>".2570"</f>
        <v>.2570</v>
      </c>
      <c r="E881" t="str">
        <f>"5.0000"</f>
        <v>5.0000</v>
      </c>
      <c r="F881" t="str">
        <f>"5.0000"</f>
        <v>5.0000</v>
      </c>
      <c r="G881" t="str">
        <f>"5.0000"</f>
        <v>5.0000</v>
      </c>
      <c r="H881" t="str">
        <f>"5.0000"</f>
        <v>5.0000</v>
      </c>
      <c r="I881" t="str">
        <f>"3.4321"</f>
        <v>3.4321</v>
      </c>
    </row>
    <row r="883" ht="14.25">
      <c r="A883" t="s">
        <v>151</v>
      </c>
    </row>
    <row r="884" spans="1:11" ht="14.25">
      <c r="A884" t="s">
        <v>4</v>
      </c>
      <c r="B884" t="s">
        <v>5</v>
      </c>
      <c r="C884" t="s">
        <v>149</v>
      </c>
      <c r="D884" t="s">
        <v>150</v>
      </c>
      <c r="E884" t="s">
        <v>143</v>
      </c>
      <c r="F884" t="s">
        <v>144</v>
      </c>
      <c r="G884" t="s">
        <v>145</v>
      </c>
      <c r="H884" t="s">
        <v>146</v>
      </c>
      <c r="I884" t="s">
        <v>152</v>
      </c>
      <c r="J884" t="s">
        <v>153</v>
      </c>
      <c r="K884" t="s">
        <v>147</v>
      </c>
    </row>
    <row r="885" spans="1:11" ht="14.25">
      <c r="A885" t="str">
        <f>"1"</f>
        <v>1</v>
      </c>
      <c r="B885" t="s">
        <v>19</v>
      </c>
      <c r="C885" t="str">
        <f>".2912"</f>
        <v>.2912</v>
      </c>
      <c r="D885" t="str">
        <f>".1577"</f>
        <v>.1577</v>
      </c>
      <c r="E885" t="str">
        <f>".1706"</f>
        <v>.1706</v>
      </c>
      <c r="F885" t="str">
        <f>".2495"</f>
        <v>.2495</v>
      </c>
      <c r="G885" t="str">
        <f>".2134"</f>
        <v>.2134</v>
      </c>
      <c r="H885" t="str">
        <f>".2423"</f>
        <v>.2423</v>
      </c>
      <c r="I885" t="str">
        <f>".2500"</f>
        <v>.2500</v>
      </c>
      <c r="J885" t="str">
        <f>".3974"</f>
        <v>.3974</v>
      </c>
      <c r="K885" t="str">
        <f>".2465"</f>
        <v>.2465</v>
      </c>
    </row>
    <row r="886" spans="1:11" ht="14.25">
      <c r="A886" t="str">
        <f>"2"</f>
        <v>2</v>
      </c>
      <c r="B886" t="s">
        <v>32</v>
      </c>
      <c r="C886" t="str">
        <f>".2302"</f>
        <v>.2302</v>
      </c>
      <c r="D886" t="str">
        <f>".1689"</f>
        <v>.1689</v>
      </c>
      <c r="E886" t="str">
        <f>".2174"</f>
        <v>.2174</v>
      </c>
      <c r="F886" t="str">
        <f>".2566"</f>
        <v>.2566</v>
      </c>
      <c r="G886" t="str">
        <f>".2430"</f>
        <v>.2430</v>
      </c>
      <c r="H886" t="str">
        <f>".2710"</f>
        <v>.2710</v>
      </c>
      <c r="I886" t="str">
        <f>".2226"</f>
        <v>.2226</v>
      </c>
      <c r="J886" t="str">
        <f>".3704"</f>
        <v>.3704</v>
      </c>
      <c r="K886" t="str">
        <f>".2475"</f>
        <v>.2475</v>
      </c>
    </row>
    <row r="887" spans="1:11" ht="14.25">
      <c r="A887" t="str">
        <f>"3"</f>
        <v>3</v>
      </c>
      <c r="B887" t="s">
        <v>13</v>
      </c>
      <c r="C887" t="str">
        <f>".2468"</f>
        <v>.2468</v>
      </c>
      <c r="D887" t="str">
        <f>".2452"</f>
        <v>.2452</v>
      </c>
      <c r="E887" t="str">
        <f>".2456"</f>
        <v>.2456</v>
      </c>
      <c r="F887" t="str">
        <f>".2112"</f>
        <v>.2112</v>
      </c>
      <c r="G887" t="str">
        <f>".2528"</f>
        <v>.2528</v>
      </c>
      <c r="H887" t="str">
        <f>".2102"</f>
        <v>.2102</v>
      </c>
      <c r="I887" t="str">
        <f>".2606"</f>
        <v>.2606</v>
      </c>
      <c r="J887" t="str">
        <f>".3270"</f>
        <v>.3270</v>
      </c>
      <c r="K887" t="str">
        <f>".2499"</f>
        <v>.2499</v>
      </c>
    </row>
    <row r="888" spans="1:11" ht="14.25">
      <c r="A888" t="str">
        <f>"4"</f>
        <v>4</v>
      </c>
      <c r="B888" t="s">
        <v>31</v>
      </c>
      <c r="C888" t="str">
        <f>".2994"</f>
        <v>.2994</v>
      </c>
      <c r="D888" t="str">
        <f>".1652"</f>
        <v>.1652</v>
      </c>
      <c r="E888" t="str">
        <f>".2616"</f>
        <v>.2616</v>
      </c>
      <c r="F888" t="str">
        <f>".2073"</f>
        <v>.2073</v>
      </c>
      <c r="G888" t="str">
        <f>".2044"</f>
        <v>.2044</v>
      </c>
      <c r="H888" t="str">
        <f>".2704"</f>
        <v>.2704</v>
      </c>
      <c r="I888" t="str">
        <f>".2262"</f>
        <v>.2262</v>
      </c>
      <c r="J888" t="str">
        <f>".4411"</f>
        <v>.4411</v>
      </c>
      <c r="K888" t="str">
        <f>".2594"</f>
        <v>.2594</v>
      </c>
    </row>
    <row r="889" spans="1:11" ht="14.25">
      <c r="A889" t="str">
        <f>"5"</f>
        <v>5</v>
      </c>
      <c r="B889" t="s">
        <v>45</v>
      </c>
      <c r="C889" t="str">
        <f>".2394"</f>
        <v>.2394</v>
      </c>
      <c r="D889" t="str">
        <f>".1709"</f>
        <v>.1709</v>
      </c>
      <c r="E889" t="str">
        <f>".2584"</f>
        <v>.2584</v>
      </c>
      <c r="F889" t="str">
        <f>".2328"</f>
        <v>.2328</v>
      </c>
      <c r="G889" t="str">
        <f>".2132"</f>
        <v>.2132</v>
      </c>
      <c r="H889" t="str">
        <f>".2878"</f>
        <v>.2878</v>
      </c>
      <c r="I889" t="str">
        <f>".2942"</f>
        <v>.2942</v>
      </c>
      <c r="J889" t="str">
        <f>".3995"</f>
        <v>.3995</v>
      </c>
      <c r="K889" t="str">
        <f>".2620"</f>
        <v>.2620</v>
      </c>
    </row>
    <row r="890" spans="1:11" ht="14.25">
      <c r="A890" t="str">
        <f>"6"</f>
        <v>6</v>
      </c>
      <c r="B890" t="s">
        <v>14</v>
      </c>
      <c r="C890" t="str">
        <f>".2298"</f>
        <v>.2298</v>
      </c>
      <c r="D890" t="str">
        <f>".1951"</f>
        <v>.1951</v>
      </c>
      <c r="E890" t="str">
        <f>".2584"</f>
        <v>.2584</v>
      </c>
      <c r="F890" t="str">
        <f>".2886"</f>
        <v>.2886</v>
      </c>
      <c r="G890" t="str">
        <f>".2736"</f>
        <v>.2736</v>
      </c>
      <c r="H890" t="str">
        <f>".2138"</f>
        <v>.2138</v>
      </c>
      <c r="I890" t="str">
        <f>".2574"</f>
        <v>.2574</v>
      </c>
      <c r="J890" t="str">
        <f>".3932"</f>
        <v>.3932</v>
      </c>
      <c r="K890" t="str">
        <f>".2637"</f>
        <v>.2637</v>
      </c>
    </row>
    <row r="891" spans="1:11" ht="14.25">
      <c r="A891" t="str">
        <f>"7"</f>
        <v>7</v>
      </c>
      <c r="B891" t="s">
        <v>25</v>
      </c>
      <c r="C891" t="str">
        <f>".2336"</f>
        <v>.2336</v>
      </c>
      <c r="D891" t="str">
        <f>".1859"</f>
        <v>.1859</v>
      </c>
      <c r="E891" t="str">
        <f>".2320"</f>
        <v>.2320</v>
      </c>
      <c r="F891" t="str">
        <f>".2178"</f>
        <v>.2178</v>
      </c>
      <c r="G891" t="str">
        <f>".2460"</f>
        <v>.2460</v>
      </c>
      <c r="H891" t="str">
        <f>".2524"</f>
        <v>.2524</v>
      </c>
      <c r="I891" t="str">
        <f>".2756"</f>
        <v>.2756</v>
      </c>
      <c r="J891" t="str">
        <f>".4721"</f>
        <v>.4721</v>
      </c>
      <c r="K891" t="str">
        <f>".2644"</f>
        <v>.2644</v>
      </c>
    </row>
    <row r="892" spans="1:11" ht="14.25">
      <c r="A892" t="str">
        <f>"8"</f>
        <v>8</v>
      </c>
      <c r="B892" t="s">
        <v>15</v>
      </c>
      <c r="C892" t="str">
        <f>".2858"</f>
        <v>.2858</v>
      </c>
      <c r="D892" t="str">
        <f>".2252"</f>
        <v>.2252</v>
      </c>
      <c r="E892" t="str">
        <f>".2394"</f>
        <v>.2394</v>
      </c>
      <c r="F892" t="str">
        <f>".2425"</f>
        <v>.2425</v>
      </c>
      <c r="G892" t="str">
        <f>".2468"</f>
        <v>.2468</v>
      </c>
      <c r="H892" t="str">
        <f>".2140"</f>
        <v>.2140</v>
      </c>
      <c r="I892" t="str">
        <f>".3206"</f>
        <v>.3206</v>
      </c>
      <c r="J892" t="str">
        <f>".3624"</f>
        <v>.3624</v>
      </c>
      <c r="K892" t="str">
        <f>".2671"</f>
        <v>.2671</v>
      </c>
    </row>
    <row r="893" spans="1:11" ht="14.25">
      <c r="A893" t="str">
        <f>"9"</f>
        <v>9</v>
      </c>
      <c r="B893" t="s">
        <v>51</v>
      </c>
      <c r="C893" t="str">
        <f>".3608"</f>
        <v>.3608</v>
      </c>
      <c r="D893" t="str">
        <f>".1982"</f>
        <v>.1982</v>
      </c>
      <c r="E893" t="str">
        <f>".2388"</f>
        <v>.2388</v>
      </c>
      <c r="F893" t="str">
        <f>".1953"</f>
        <v>.1953</v>
      </c>
      <c r="G893" t="str">
        <f>".2470"</f>
        <v>.2470</v>
      </c>
      <c r="H893" t="str">
        <f>".3022"</f>
        <v>.3022</v>
      </c>
      <c r="I893" t="str">
        <f>".2458"</f>
        <v>.2458</v>
      </c>
      <c r="J893" t="str">
        <f>".3724"</f>
        <v>.3724</v>
      </c>
      <c r="K893" t="str">
        <f>".2701"</f>
        <v>.2701</v>
      </c>
    </row>
    <row r="894" spans="1:11" ht="14.25">
      <c r="A894" t="str">
        <f>"10"</f>
        <v>10</v>
      </c>
      <c r="B894" t="s">
        <v>22</v>
      </c>
      <c r="C894" t="str">
        <f>".2280"</f>
        <v>.2280</v>
      </c>
      <c r="D894" t="str">
        <f>".2593"</f>
        <v>.2593</v>
      </c>
      <c r="E894" t="str">
        <f>".2516"</f>
        <v>.2516</v>
      </c>
      <c r="F894" t="str">
        <f>".2477"</f>
        <v>.2477</v>
      </c>
      <c r="G894" t="str">
        <f>".3076"</f>
        <v>.3076</v>
      </c>
      <c r="H894" t="str">
        <f>".2511"</f>
        <v>.2511</v>
      </c>
      <c r="I894" t="str">
        <f>".2314"</f>
        <v>.2314</v>
      </c>
      <c r="J894" t="str">
        <f>".3895"</f>
        <v>.3895</v>
      </c>
      <c r="K894" t="str">
        <f>".2708"</f>
        <v>.2708</v>
      </c>
    </row>
    <row r="895" spans="1:11" ht="14.25">
      <c r="A895" t="str">
        <f>"11"</f>
        <v>11</v>
      </c>
      <c r="B895" t="s">
        <v>66</v>
      </c>
      <c r="C895" t="str">
        <f>".2752"</f>
        <v>.2752</v>
      </c>
      <c r="D895" t="str">
        <f>".1936"</f>
        <v>.1936</v>
      </c>
      <c r="E895" t="str">
        <f>".3490"</f>
        <v>.3490</v>
      </c>
      <c r="F895" t="str">
        <f>".2397"</f>
        <v>.2397</v>
      </c>
      <c r="G895" t="str">
        <f>".1634"</f>
        <v>.1634</v>
      </c>
      <c r="H895" t="str">
        <f>".3300"</f>
        <v>.3300</v>
      </c>
      <c r="I895" t="str">
        <f>".2708"</f>
        <v>.2708</v>
      </c>
      <c r="J895" t="str">
        <f>".3582"</f>
        <v>.3582</v>
      </c>
      <c r="K895" t="str">
        <f>".2725"</f>
        <v>.2725</v>
      </c>
    </row>
    <row r="896" spans="1:11" ht="14.25">
      <c r="A896" t="str">
        <f>"12"</f>
        <v>12</v>
      </c>
      <c r="B896" t="s">
        <v>16</v>
      </c>
      <c r="C896" t="str">
        <f>".3460"</f>
        <v>.3460</v>
      </c>
      <c r="D896" t="str">
        <f>".1896"</f>
        <v>.1896</v>
      </c>
      <c r="E896" t="str">
        <f>".2042"</f>
        <v>.2042</v>
      </c>
      <c r="F896" t="str">
        <f>".2885"</f>
        <v>.2885</v>
      </c>
      <c r="G896" t="str">
        <f>".2026"</f>
        <v>.2026</v>
      </c>
      <c r="H896" t="str">
        <f>".2214"</f>
        <v>.2214</v>
      </c>
      <c r="I896" t="str">
        <f>".2748"</f>
        <v>.2748</v>
      </c>
      <c r="J896" t="str">
        <f>".4843"</f>
        <v>.4843</v>
      </c>
      <c r="K896" t="str">
        <f>".2764"</f>
        <v>.2764</v>
      </c>
    </row>
    <row r="897" spans="1:11" ht="14.25">
      <c r="A897" t="str">
        <f>"13"</f>
        <v>13</v>
      </c>
      <c r="B897" t="s">
        <v>50</v>
      </c>
      <c r="C897" t="str">
        <f>".2250"</f>
        <v>.2250</v>
      </c>
      <c r="D897" t="str">
        <f>".2431"</f>
        <v>.2431</v>
      </c>
      <c r="E897" t="str">
        <f>".2884"</f>
        <v>.2884</v>
      </c>
      <c r="F897" t="str">
        <f>".2742"</f>
        <v>.2742</v>
      </c>
      <c r="G897" t="str">
        <f>".1942"</f>
        <v>.1942</v>
      </c>
      <c r="H897" t="str">
        <f>".3011"</f>
        <v>.3011</v>
      </c>
      <c r="I897" t="str">
        <f>".3218"</f>
        <v>.3218</v>
      </c>
      <c r="J897" t="str">
        <f>".4021"</f>
        <v>.4021</v>
      </c>
      <c r="K897" t="str">
        <f>".2812"</f>
        <v>.2812</v>
      </c>
    </row>
    <row r="898" spans="1:11" ht="14.25">
      <c r="A898" t="str">
        <f>"14"</f>
        <v>14</v>
      </c>
      <c r="B898" t="s">
        <v>24</v>
      </c>
      <c r="C898" t="str">
        <f>".2452"</f>
        <v>.2452</v>
      </c>
      <c r="D898" t="str">
        <f>".2715"</f>
        <v>.2715</v>
      </c>
      <c r="E898" t="str">
        <f>".2744"</f>
        <v>.2744</v>
      </c>
      <c r="F898" t="str">
        <f>".2825"</f>
        <v>.2825</v>
      </c>
      <c r="G898" t="str">
        <f>".2538"</f>
        <v>.2538</v>
      </c>
      <c r="H898" t="str">
        <f>".2520"</f>
        <v>.2520</v>
      </c>
      <c r="I898" t="str">
        <f>".2992"</f>
        <v>.2992</v>
      </c>
      <c r="J898" t="str">
        <f>".3879"</f>
        <v>.3879</v>
      </c>
      <c r="K898" t="str">
        <f>".2833"</f>
        <v>.2833</v>
      </c>
    </row>
    <row r="899" spans="1:11" ht="14.25">
      <c r="A899" t="str">
        <f>"15"</f>
        <v>15</v>
      </c>
      <c r="B899" t="s">
        <v>47</v>
      </c>
      <c r="C899" t="str">
        <f>".2716"</f>
        <v>.2716</v>
      </c>
      <c r="D899" t="str">
        <f>".2328"</f>
        <v>.2328</v>
      </c>
      <c r="E899" t="str">
        <f>".2396"</f>
        <v>.2396</v>
      </c>
      <c r="F899" t="str">
        <f>".3194"</f>
        <v>.3194</v>
      </c>
      <c r="G899" t="str">
        <f>".2346"</f>
        <v>.2346</v>
      </c>
      <c r="H899" t="str">
        <f>".2968"</f>
        <v>.2968</v>
      </c>
      <c r="I899" t="str">
        <f>".2854"</f>
        <v>.2854</v>
      </c>
      <c r="J899" t="str">
        <f>".4406"</f>
        <v>.4406</v>
      </c>
      <c r="K899" t="str">
        <f>".2901"</f>
        <v>.2901</v>
      </c>
    </row>
    <row r="900" spans="1:11" ht="14.25">
      <c r="A900" t="str">
        <f>"16"</f>
        <v>16</v>
      </c>
      <c r="B900" t="s">
        <v>58</v>
      </c>
      <c r="C900" t="str">
        <f>".2474"</f>
        <v>.2474</v>
      </c>
      <c r="D900" t="str">
        <f>".1665"</f>
        <v>.1665</v>
      </c>
      <c r="E900" t="str">
        <f>".3038"</f>
        <v>.3038</v>
      </c>
      <c r="F900" t="str">
        <f>".3083"</f>
        <v>.3083</v>
      </c>
      <c r="G900" t="str">
        <f>".2772"</f>
        <v>.2772</v>
      </c>
      <c r="H900" t="str">
        <f>".3156"</f>
        <v>.3156</v>
      </c>
      <c r="I900" t="str">
        <f>".3290"</f>
        <v>.3290</v>
      </c>
      <c r="J900" t="str">
        <f>".3840"</f>
        <v>.3840</v>
      </c>
      <c r="K900" t="str">
        <f>".2915"</f>
        <v>.2915</v>
      </c>
    </row>
    <row r="901" spans="1:11" ht="14.25">
      <c r="A901" t="str">
        <f>"17"</f>
        <v>17</v>
      </c>
      <c r="B901" t="s">
        <v>17</v>
      </c>
      <c r="C901" t="str">
        <f>".2904"</f>
        <v>.2904</v>
      </c>
      <c r="D901" t="str">
        <f>".2848"</f>
        <v>.2848</v>
      </c>
      <c r="E901" t="str">
        <f>".2938"</f>
        <v>.2938</v>
      </c>
      <c r="F901" t="str">
        <f>".2135"</f>
        <v>.2135</v>
      </c>
      <c r="G901" t="str">
        <f>".2610"</f>
        <v>.2610</v>
      </c>
      <c r="H901" t="str">
        <f>".2329"</f>
        <v>.2329</v>
      </c>
      <c r="I901" t="str">
        <f>".3854"</f>
        <v>.3854</v>
      </c>
      <c r="J901" t="str">
        <f>".4144"</f>
        <v>.4144</v>
      </c>
      <c r="K901" t="str">
        <f>".2970"</f>
        <v>.2970</v>
      </c>
    </row>
    <row r="902" spans="1:11" ht="14.25">
      <c r="A902" t="str">
        <f>"18"</f>
        <v>18</v>
      </c>
      <c r="B902" t="s">
        <v>41</v>
      </c>
      <c r="C902" t="str">
        <f>".1936"</f>
        <v>.1936</v>
      </c>
      <c r="D902" t="str">
        <f>".1695"</f>
        <v>.1695</v>
      </c>
      <c r="E902" t="str">
        <f>".2474"</f>
        <v>.2474</v>
      </c>
      <c r="F902" t="str">
        <f>".3875"</f>
        <v>.3875</v>
      </c>
      <c r="G902" t="str">
        <f>".2144"</f>
        <v>.2144</v>
      </c>
      <c r="H902" t="str">
        <f>".2804"</f>
        <v>.2804</v>
      </c>
      <c r="I902" t="str">
        <f>".3436"</f>
        <v>.3436</v>
      </c>
      <c r="J902" t="str">
        <f>".5458"</f>
        <v>.5458</v>
      </c>
      <c r="K902" t="str">
        <f>".2978"</f>
        <v>.2978</v>
      </c>
    </row>
    <row r="903" spans="1:11" ht="14.25">
      <c r="A903" t="str">
        <f>"19"</f>
        <v>19</v>
      </c>
      <c r="B903" t="s">
        <v>48</v>
      </c>
      <c r="C903" t="str">
        <f>".2570"</f>
        <v>.2570</v>
      </c>
      <c r="D903" t="str">
        <f>".2071"</f>
        <v>.2071</v>
      </c>
      <c r="E903" t="str">
        <f>".2688"</f>
        <v>.2688</v>
      </c>
      <c r="F903" t="str">
        <f>".3017"</f>
        <v>.3017</v>
      </c>
      <c r="G903" t="str">
        <f>".2402"</f>
        <v>.2402</v>
      </c>
      <c r="H903" t="str">
        <f>".2982"</f>
        <v>.2982</v>
      </c>
      <c r="I903" t="str">
        <f>".3374"</f>
        <v>.3374</v>
      </c>
      <c r="J903" t="str">
        <f>".4842"</f>
        <v>.4842</v>
      </c>
      <c r="K903" t="str">
        <f>".2993"</f>
        <v>.2993</v>
      </c>
    </row>
    <row r="904" spans="1:11" ht="14.25">
      <c r="A904" t="str">
        <f>"20"</f>
        <v>20</v>
      </c>
      <c r="B904" t="s">
        <v>40</v>
      </c>
      <c r="C904" t="str">
        <f>".2758"</f>
        <v>.2758</v>
      </c>
      <c r="D904" t="str">
        <f>".1847"</f>
        <v>.1847</v>
      </c>
      <c r="E904" t="str">
        <f>".2686"</f>
        <v>.2686</v>
      </c>
      <c r="F904" t="str">
        <f>".2903"</f>
        <v>.2903</v>
      </c>
      <c r="G904" t="str">
        <f>".2622"</f>
        <v>.2622</v>
      </c>
      <c r="H904" t="str">
        <f>".2782"</f>
        <v>.2782</v>
      </c>
      <c r="I904" t="str">
        <f>".3560"</f>
        <v>.3560</v>
      </c>
      <c r="J904" t="str">
        <f>".4898"</f>
        <v>.4898</v>
      </c>
      <c r="K904" t="str">
        <f>".3007"</f>
        <v>.3007</v>
      </c>
    </row>
    <row r="905" spans="1:11" ht="14.25">
      <c r="A905" t="str">
        <f>"21"</f>
        <v>21</v>
      </c>
      <c r="B905" t="s">
        <v>55</v>
      </c>
      <c r="C905" t="str">
        <f>".3886"</f>
        <v>.3886</v>
      </c>
      <c r="D905" t="str">
        <f>".2318"</f>
        <v>.2318</v>
      </c>
      <c r="E905" t="str">
        <f>".2902"</f>
        <v>.2902</v>
      </c>
      <c r="F905" t="str">
        <f>".2343"</f>
        <v>.2343</v>
      </c>
      <c r="G905" t="str">
        <f>".3274"</f>
        <v>.3274</v>
      </c>
      <c r="H905" t="str">
        <f>".3062"</f>
        <v>.3062</v>
      </c>
      <c r="I905" t="str">
        <f>".2426"</f>
        <v>.2426</v>
      </c>
      <c r="J905" t="str">
        <f>".4320"</f>
        <v>.4320</v>
      </c>
      <c r="K905" t="str">
        <f>".3066"</f>
        <v>.3066</v>
      </c>
    </row>
    <row r="906" spans="1:11" ht="14.25">
      <c r="A906" t="str">
        <f>"22"</f>
        <v>22</v>
      </c>
      <c r="B906" t="s">
        <v>20</v>
      </c>
      <c r="C906" t="str">
        <f>".2322"</f>
        <v>.2322</v>
      </c>
      <c r="D906" t="str">
        <f>".2730"</f>
        <v>.2730</v>
      </c>
      <c r="E906" t="str">
        <f>".2484"</f>
        <v>.2484</v>
      </c>
      <c r="F906" t="str">
        <f>".2488"</f>
        <v>.2488</v>
      </c>
      <c r="G906" t="str">
        <f>".1832"</f>
        <v>.1832</v>
      </c>
      <c r="H906" t="str">
        <f>".2446"</f>
        <v>.2446</v>
      </c>
      <c r="I906" t="str">
        <f>".3502"</f>
        <v>.3502</v>
      </c>
      <c r="J906" t="str">
        <f>".6979"</f>
        <v>.6979</v>
      </c>
      <c r="K906" t="str">
        <f>".3098"</f>
        <v>.3098</v>
      </c>
    </row>
    <row r="907" spans="1:11" ht="14.25">
      <c r="A907" t="str">
        <f>"23"</f>
        <v>23</v>
      </c>
      <c r="B907" t="s">
        <v>29</v>
      </c>
      <c r="C907" t="str">
        <f>".3370"</f>
        <v>.3370</v>
      </c>
      <c r="D907" t="str">
        <f>".2389"</f>
        <v>.2389</v>
      </c>
      <c r="E907" t="str">
        <f>".3100"</f>
        <v>.3100</v>
      </c>
      <c r="F907" t="str">
        <f>".3377"</f>
        <v>.3377</v>
      </c>
      <c r="G907" t="str">
        <f>".2876"</f>
        <v>.2876</v>
      </c>
      <c r="H907" t="str">
        <f>".2654"</f>
        <v>.2654</v>
      </c>
      <c r="I907" t="str">
        <f>".3100"</f>
        <v>.3100</v>
      </c>
      <c r="J907" t="str">
        <f>".4112"</f>
        <v>.4112</v>
      </c>
      <c r="K907" t="str">
        <f>".3122"</f>
        <v>.3122</v>
      </c>
    </row>
    <row r="908" spans="1:11" ht="14.25">
      <c r="A908" t="str">
        <f>"24"</f>
        <v>24</v>
      </c>
      <c r="B908" t="s">
        <v>34</v>
      </c>
      <c r="C908" t="str">
        <f>".2682"</f>
        <v>.2682</v>
      </c>
      <c r="D908" t="str">
        <f>".3473"</f>
        <v>.3473</v>
      </c>
      <c r="E908" t="str">
        <f>".2760"</f>
        <v>.2760</v>
      </c>
      <c r="F908" t="str">
        <f>".2527"</f>
        <v>.2527</v>
      </c>
      <c r="G908" t="str">
        <f>".2822"</f>
        <v>.2822</v>
      </c>
      <c r="H908" t="str">
        <f>".2738"</f>
        <v>.2738</v>
      </c>
      <c r="I908" t="str">
        <f>".3604"</f>
        <v>.3604</v>
      </c>
      <c r="J908" t="str">
        <f>".4462"</f>
        <v>.4462</v>
      </c>
      <c r="K908" t="str">
        <f>".3133"</f>
        <v>.3133</v>
      </c>
    </row>
    <row r="909" spans="1:11" ht="14.25">
      <c r="A909" t="str">
        <f>"25"</f>
        <v>25</v>
      </c>
      <c r="B909" t="s">
        <v>60</v>
      </c>
      <c r="C909" t="str">
        <f>".3076"</f>
        <v>.3076</v>
      </c>
      <c r="D909" t="str">
        <f>".2486"</f>
        <v>.2486</v>
      </c>
      <c r="E909" t="str">
        <f>".2748"</f>
        <v>.2748</v>
      </c>
      <c r="F909" t="str">
        <f>".3648"</f>
        <v>.3648</v>
      </c>
      <c r="G909" t="str">
        <f>".2670"</f>
        <v>.2670</v>
      </c>
      <c r="H909" t="str">
        <f>".3171"</f>
        <v>.3171</v>
      </c>
      <c r="I909" t="str">
        <f>".2636"</f>
        <v>.2636</v>
      </c>
      <c r="J909" t="str">
        <f>".4713"</f>
        <v>.4713</v>
      </c>
      <c r="K909" t="str">
        <f>".3143"</f>
        <v>.3143</v>
      </c>
    </row>
    <row r="910" spans="1:11" ht="14.25">
      <c r="A910" t="str">
        <f>"26"</f>
        <v>26</v>
      </c>
      <c r="B910" t="s">
        <v>67</v>
      </c>
      <c r="C910" t="str">
        <f>".2650"</f>
        <v>.2650</v>
      </c>
      <c r="D910" t="str">
        <f>".1701"</f>
        <v>.1701</v>
      </c>
      <c r="E910" t="str">
        <f>".2876"</f>
        <v>.2876</v>
      </c>
      <c r="F910" t="str">
        <f>".3060"</f>
        <v>.3060</v>
      </c>
      <c r="G910" t="str">
        <f>".3172"</f>
        <v>.3172</v>
      </c>
      <c r="H910" t="str">
        <f>".3395"</f>
        <v>.3395</v>
      </c>
      <c r="I910" t="str">
        <f>".3186"</f>
        <v>.3186</v>
      </c>
      <c r="J910" t="str">
        <f>".5117"</f>
        <v>.5117</v>
      </c>
      <c r="K910" t="str">
        <f>".3145"</f>
        <v>.3145</v>
      </c>
    </row>
    <row r="911" spans="1:11" ht="14.25">
      <c r="A911" t="str">
        <f>"27"</f>
        <v>27</v>
      </c>
      <c r="B911" t="s">
        <v>23</v>
      </c>
      <c r="C911" t="str">
        <f>".3742"</f>
        <v>.3742</v>
      </c>
      <c r="D911" t="str">
        <f>".2834"</f>
        <v>.2834</v>
      </c>
      <c r="E911" t="str">
        <f>".3388"</f>
        <v>.3388</v>
      </c>
      <c r="F911" t="str">
        <f>".2892"</f>
        <v>.2892</v>
      </c>
      <c r="G911" t="str">
        <f>".2482"</f>
        <v>.2482</v>
      </c>
      <c r="H911" t="str">
        <f>".2513"</f>
        <v>.2513</v>
      </c>
      <c r="I911" t="str">
        <f>".2638"</f>
        <v>.2638</v>
      </c>
      <c r="J911" t="str">
        <f>".4677"</f>
        <v>.4677</v>
      </c>
      <c r="K911" t="str">
        <f>".3146"</f>
        <v>.3146</v>
      </c>
    </row>
    <row r="912" spans="1:11" ht="14.25">
      <c r="A912" t="str">
        <f>"28"</f>
        <v>28</v>
      </c>
      <c r="B912" t="s">
        <v>39</v>
      </c>
      <c r="C912" t="str">
        <f>".3202"</f>
        <v>.3202</v>
      </c>
      <c r="D912" t="str">
        <f>".2619"</f>
        <v>.2619</v>
      </c>
      <c r="E912" t="str">
        <f>".2636"</f>
        <v>.2636</v>
      </c>
      <c r="F912" t="str">
        <f>".2765"</f>
        <v>.2765</v>
      </c>
      <c r="G912" t="str">
        <f>".2478"</f>
        <v>.2478</v>
      </c>
      <c r="H912" t="str">
        <f>".2776"</f>
        <v>.2776</v>
      </c>
      <c r="I912" t="str">
        <f>".3884"</f>
        <v>.3884</v>
      </c>
      <c r="J912" t="str">
        <f>".4991"</f>
        <v>.4991</v>
      </c>
      <c r="K912" t="str">
        <f>".3169"</f>
        <v>.3169</v>
      </c>
    </row>
    <row r="913" spans="1:11" ht="14.25">
      <c r="A913" t="str">
        <f>"29"</f>
        <v>29</v>
      </c>
      <c r="B913" t="s">
        <v>79</v>
      </c>
      <c r="C913" t="str">
        <f>".2970"</f>
        <v>.2970</v>
      </c>
      <c r="D913" t="str">
        <f>".2843"</f>
        <v>.2843</v>
      </c>
      <c r="E913" t="str">
        <f>".3002"</f>
        <v>.3002</v>
      </c>
      <c r="F913" t="str">
        <f>".3413"</f>
        <v>.3413</v>
      </c>
      <c r="G913" t="str">
        <f>".2586"</f>
        <v>.2586</v>
      </c>
      <c r="H913" t="str">
        <f>".3632"</f>
        <v>.3632</v>
      </c>
      <c r="I913" t="str">
        <f>".3312"</f>
        <v>.3312</v>
      </c>
      <c r="J913" t="str">
        <f>".3920"</f>
        <v>.3920</v>
      </c>
      <c r="K913" t="str">
        <f>".3210"</f>
        <v>.3210</v>
      </c>
    </row>
    <row r="914" spans="1:11" ht="14.25">
      <c r="A914" t="str">
        <f>"30"</f>
        <v>30</v>
      </c>
      <c r="B914" t="s">
        <v>53</v>
      </c>
      <c r="C914" t="str">
        <f>".2892"</f>
        <v>.2892</v>
      </c>
      <c r="D914" t="str">
        <f>".2272"</f>
        <v>.2272</v>
      </c>
      <c r="E914" t="str">
        <f>".3244"</f>
        <v>.3244</v>
      </c>
      <c r="F914" t="str">
        <f>".3268"</f>
        <v>.3268</v>
      </c>
      <c r="G914" t="str">
        <f>".3544"</f>
        <v>.3544</v>
      </c>
      <c r="H914" t="str">
        <f>".3045"</f>
        <v>.3045</v>
      </c>
      <c r="I914" t="str">
        <f>".2656"</f>
        <v>.2656</v>
      </c>
      <c r="J914" t="str">
        <f>".4835"</f>
        <v>.4835</v>
      </c>
      <c r="K914" t="str">
        <f>".3220"</f>
        <v>.3220</v>
      </c>
    </row>
    <row r="915" spans="1:11" ht="14.25">
      <c r="A915" t="str">
        <f>"31"</f>
        <v>31</v>
      </c>
      <c r="B915" t="s">
        <v>18</v>
      </c>
      <c r="C915" t="str">
        <f>".3700"</f>
        <v>.3700</v>
      </c>
      <c r="D915" t="str">
        <f>".3723"</f>
        <v>.3723</v>
      </c>
      <c r="E915" t="str">
        <f>".2374"</f>
        <v>.2374</v>
      </c>
      <c r="F915" t="str">
        <f>".3401"</f>
        <v>.3401</v>
      </c>
      <c r="G915" t="str">
        <f>".2930"</f>
        <v>.2930</v>
      </c>
      <c r="H915" t="str">
        <f>".2397"</f>
        <v>.2397</v>
      </c>
      <c r="I915" t="str">
        <f>".3058"</f>
        <v>.3058</v>
      </c>
      <c r="J915" t="str">
        <f>".4182"</f>
        <v>.4182</v>
      </c>
      <c r="K915" t="str">
        <f>".3221"</f>
        <v>.3221</v>
      </c>
    </row>
    <row r="916" spans="1:11" ht="14.25">
      <c r="A916" t="str">
        <f>"32"</f>
        <v>32</v>
      </c>
      <c r="B916" t="s">
        <v>44</v>
      </c>
      <c r="C916" t="str">
        <f>".2802"</f>
        <v>.2802</v>
      </c>
      <c r="D916" t="str">
        <f>".2641"</f>
        <v>.2641</v>
      </c>
      <c r="E916" t="str">
        <f>".2656"</f>
        <v>.2656</v>
      </c>
      <c r="F916" t="str">
        <f>".3649"</f>
        <v>.3649</v>
      </c>
      <c r="G916" t="str">
        <f>".2770"</f>
        <v>.2770</v>
      </c>
      <c r="H916" t="str">
        <f>".2854"</f>
        <v>.2854</v>
      </c>
      <c r="I916" t="str">
        <f>".3036"</f>
        <v>.3036</v>
      </c>
      <c r="J916" t="str">
        <f>".5509"</f>
        <v>.5509</v>
      </c>
      <c r="K916" t="str">
        <f>".3240"</f>
        <v>.3240</v>
      </c>
    </row>
    <row r="917" spans="1:11" ht="14.25">
      <c r="A917" t="str">
        <f>"33"</f>
        <v>33</v>
      </c>
      <c r="B917" t="s">
        <v>52</v>
      </c>
      <c r="C917" t="str">
        <f>".2486"</f>
        <v>.2486</v>
      </c>
      <c r="D917" t="str">
        <f>".2219"</f>
        <v>.2219</v>
      </c>
      <c r="E917" t="str">
        <f>".3354"</f>
        <v>.3354</v>
      </c>
      <c r="F917" t="str">
        <f>".2532"</f>
        <v>.2532</v>
      </c>
      <c r="G917" t="str">
        <f>".3474"</f>
        <v>.3474</v>
      </c>
      <c r="H917" t="str">
        <f>".3026"</f>
        <v>.3026</v>
      </c>
      <c r="I917" t="str">
        <f>".3766"</f>
        <v>.3766</v>
      </c>
      <c r="J917" t="str">
        <f>".5316"</f>
        <v>.5316</v>
      </c>
      <c r="K917" t="str">
        <f>".3272"</f>
        <v>.3272</v>
      </c>
    </row>
    <row r="918" spans="1:11" ht="14.25">
      <c r="A918" t="str">
        <f>"34"</f>
        <v>34</v>
      </c>
      <c r="B918" t="s">
        <v>30</v>
      </c>
      <c r="C918" t="str">
        <f>".5160"</f>
        <v>.5160</v>
      </c>
      <c r="D918" t="str">
        <f>".2145"</f>
        <v>.2145</v>
      </c>
      <c r="E918" t="str">
        <f>".2710"</f>
        <v>.2710</v>
      </c>
      <c r="F918" t="str">
        <f>".3056"</f>
        <v>.3056</v>
      </c>
      <c r="G918" t="str">
        <f>".3316"</f>
        <v>.3316</v>
      </c>
      <c r="H918" t="str">
        <f>".2699"</f>
        <v>.2699</v>
      </c>
      <c r="I918" t="str">
        <f>".2696"</f>
        <v>.2696</v>
      </c>
      <c r="J918" t="str">
        <f>".4495"</f>
        <v>.4495</v>
      </c>
      <c r="K918" t="str">
        <f>".3285"</f>
        <v>.3285</v>
      </c>
    </row>
    <row r="919" spans="1:11" ht="14.25">
      <c r="A919" t="str">
        <f>"35"</f>
        <v>35</v>
      </c>
      <c r="B919" t="s">
        <v>37</v>
      </c>
      <c r="C919" t="str">
        <f>".3872"</f>
        <v>.3872</v>
      </c>
      <c r="D919" t="str">
        <f>".2014"</f>
        <v>.2014</v>
      </c>
      <c r="E919" t="str">
        <f>".3616"</f>
        <v>.3616</v>
      </c>
      <c r="F919" t="str">
        <f>".3569"</f>
        <v>.3569</v>
      </c>
      <c r="G919" t="str">
        <f>".2846"</f>
        <v>.2846</v>
      </c>
      <c r="H919" t="str">
        <f>".2765"</f>
        <v>.2765</v>
      </c>
      <c r="I919" t="str">
        <f>".4242"</f>
        <v>.4242</v>
      </c>
      <c r="J919" t="str">
        <f>".4008"</f>
        <v>.4008</v>
      </c>
      <c r="K919" t="str">
        <f>".3366"</f>
        <v>.3366</v>
      </c>
    </row>
    <row r="920" spans="1:11" ht="14.25">
      <c r="A920" t="str">
        <f>"36"</f>
        <v>36</v>
      </c>
      <c r="B920" t="s">
        <v>69</v>
      </c>
      <c r="C920" t="str">
        <f>".3288"</f>
        <v>.3288</v>
      </c>
      <c r="D920" t="str">
        <f>".3336"</f>
        <v>.3336</v>
      </c>
      <c r="E920" t="str">
        <f>".3446"</f>
        <v>.3446</v>
      </c>
      <c r="F920" t="str">
        <f>".3806"</f>
        <v>.3806</v>
      </c>
      <c r="G920" t="str">
        <f>".3370"</f>
        <v>.3370</v>
      </c>
      <c r="H920" t="str">
        <f>".3462"</f>
        <v>.3462</v>
      </c>
      <c r="I920" t="str">
        <f>".2490"</f>
        <v>.2490</v>
      </c>
      <c r="J920" t="str">
        <f>".3862"</f>
        <v>.3862</v>
      </c>
      <c r="K920" t="str">
        <f>".3383"</f>
        <v>.3383</v>
      </c>
    </row>
    <row r="921" spans="1:11" ht="14.25">
      <c r="A921" t="str">
        <f>"37"</f>
        <v>37</v>
      </c>
      <c r="B921" t="s">
        <v>63</v>
      </c>
      <c r="C921" t="str">
        <f>".3080"</f>
        <v>.3080</v>
      </c>
      <c r="D921" t="str">
        <f>".3459"</f>
        <v>.3459</v>
      </c>
      <c r="E921" t="str">
        <f>".2802"</f>
        <v>.2802</v>
      </c>
      <c r="F921" t="str">
        <f>".3518"</f>
        <v>.3518</v>
      </c>
      <c r="G921" t="str">
        <f>".2680"</f>
        <v>.2680</v>
      </c>
      <c r="H921" t="str">
        <f>".3251"</f>
        <v>.3251</v>
      </c>
      <c r="I921" t="str">
        <f>".3838"</f>
        <v>.3838</v>
      </c>
      <c r="J921" t="str">
        <f>".4939"</f>
        <v>.4939</v>
      </c>
      <c r="K921" t="str">
        <f>".3446"</f>
        <v>.3446</v>
      </c>
    </row>
    <row r="922" spans="1:11" ht="14.25">
      <c r="A922" t="str">
        <f>"38"</f>
        <v>38</v>
      </c>
      <c r="B922" t="s">
        <v>35</v>
      </c>
      <c r="C922" t="str">
        <f>".3446"</f>
        <v>.3446</v>
      </c>
      <c r="D922" t="str">
        <f>".3013"</f>
        <v>.3013</v>
      </c>
      <c r="E922" t="str">
        <f>".2616"</f>
        <v>.2616</v>
      </c>
      <c r="F922" t="str">
        <f>".2687"</f>
        <v>.2687</v>
      </c>
      <c r="G922" t="str">
        <f>".3042"</f>
        <v>.3042</v>
      </c>
      <c r="H922" t="str">
        <f>".2753"</f>
        <v>.2753</v>
      </c>
      <c r="I922" t="str">
        <f>".3682"</f>
        <v>.3682</v>
      </c>
      <c r="J922" t="str">
        <f>".7379"</f>
        <v>.7379</v>
      </c>
      <c r="K922" t="str">
        <f>".3577"</f>
        <v>.3577</v>
      </c>
    </row>
    <row r="923" spans="1:11" ht="14.25">
      <c r="A923" t="str">
        <f>"39"</f>
        <v>39</v>
      </c>
      <c r="B923" t="s">
        <v>28</v>
      </c>
      <c r="C923" t="str">
        <f>".3780"</f>
        <v>.3780</v>
      </c>
      <c r="D923" t="str">
        <f>".3513"</f>
        <v>.3513</v>
      </c>
      <c r="E923" t="str">
        <f>".2796"</f>
        <v>.2796</v>
      </c>
      <c r="F923" t="str">
        <f>".3508"</f>
        <v>.3508</v>
      </c>
      <c r="G923" t="str">
        <f>".2794"</f>
        <v>.2794</v>
      </c>
      <c r="H923" t="str">
        <f>".2638"</f>
        <v>.2638</v>
      </c>
      <c r="I923" t="str">
        <f>".4282"</f>
        <v>.4282</v>
      </c>
      <c r="J923" t="str">
        <f>".6091"</f>
        <v>.6091</v>
      </c>
      <c r="K923" t="str">
        <f>".3675"</f>
        <v>.3675</v>
      </c>
    </row>
    <row r="924" spans="1:11" ht="14.25">
      <c r="A924" t="str">
        <f>"40"</f>
        <v>40</v>
      </c>
      <c r="B924" t="s">
        <v>86</v>
      </c>
      <c r="C924" t="str">
        <f>".3674"</f>
        <v>.3674</v>
      </c>
      <c r="D924" t="str">
        <f>".3322"</f>
        <v>.3322</v>
      </c>
      <c r="E924" t="str">
        <f>".3082"</f>
        <v>.3082</v>
      </c>
      <c r="F924" t="str">
        <f>".3731"</f>
        <v>.3731</v>
      </c>
      <c r="G924" t="str">
        <f>".3458"</f>
        <v>.3458</v>
      </c>
      <c r="H924" t="str">
        <f>".4109"</f>
        <v>.4109</v>
      </c>
      <c r="I924" t="str">
        <f>".3570"</f>
        <v>.3570</v>
      </c>
      <c r="J924" t="str">
        <f>".5435"</f>
        <v>.5435</v>
      </c>
      <c r="K924" t="str">
        <f>".3798"</f>
        <v>.3798</v>
      </c>
    </row>
    <row r="925" spans="1:11" ht="14.25">
      <c r="A925" t="str">
        <f>"41"</f>
        <v>41</v>
      </c>
      <c r="B925" t="s">
        <v>61</v>
      </c>
      <c r="C925" t="str">
        <f>".1956"</f>
        <v>.1956</v>
      </c>
      <c r="D925" t="str">
        <f>".2857"</f>
        <v>.2857</v>
      </c>
      <c r="E925" t="str">
        <f>".3030"</f>
        <v>.3030</v>
      </c>
      <c r="F925" t="str">
        <f>".3623"</f>
        <v>.3623</v>
      </c>
      <c r="G925" t="str">
        <f>".2342"</f>
        <v>.2342</v>
      </c>
      <c r="H925" t="str">
        <f>".3184"</f>
        <v>.3184</v>
      </c>
      <c r="I925" t="str">
        <f>".2560"</f>
        <v>.2560</v>
      </c>
      <c r="J925" t="str">
        <f>"1.1193"</f>
        <v>1.1193</v>
      </c>
      <c r="K925" t="str">
        <f>".3843"</f>
        <v>.3843</v>
      </c>
    </row>
    <row r="926" spans="1:11" ht="14.25">
      <c r="A926" t="str">
        <f>"42"</f>
        <v>42</v>
      </c>
      <c r="B926" t="s">
        <v>65</v>
      </c>
      <c r="C926" t="str">
        <f>".5076"</f>
        <v>.5076</v>
      </c>
      <c r="D926" t="str">
        <f>".2573"</f>
        <v>.2573</v>
      </c>
      <c r="E926" t="str">
        <f>".4844"</f>
        <v>.4844</v>
      </c>
      <c r="F926" t="str">
        <f>".3866"</f>
        <v>.3866</v>
      </c>
      <c r="G926" t="str">
        <f>".3590"</f>
        <v>.3590</v>
      </c>
      <c r="H926" t="str">
        <f>".3287"</f>
        <v>.3287</v>
      </c>
      <c r="I926" t="str">
        <f>".3776"</f>
        <v>.3776</v>
      </c>
      <c r="J926" t="str">
        <f>".5030"</f>
        <v>.5030</v>
      </c>
      <c r="K926" t="str">
        <f>".4005"</f>
        <v>.4005</v>
      </c>
    </row>
    <row r="927" spans="1:11" ht="14.25">
      <c r="A927" t="str">
        <f>"43"</f>
        <v>43</v>
      </c>
      <c r="B927" t="s">
        <v>74</v>
      </c>
      <c r="C927" t="str">
        <f>".3286"</f>
        <v>.3286</v>
      </c>
      <c r="D927" t="str">
        <f>".3211"</f>
        <v>.3211</v>
      </c>
      <c r="E927" t="str">
        <f>".3432"</f>
        <v>.3432</v>
      </c>
      <c r="F927" t="str">
        <f>".3362"</f>
        <v>.3362</v>
      </c>
      <c r="G927" t="str">
        <f>".3182"</f>
        <v>.3182</v>
      </c>
      <c r="H927" t="str">
        <f>".3579"</f>
        <v>.3579</v>
      </c>
      <c r="I927" t="str">
        <f>".5456"</f>
        <v>.5456</v>
      </c>
      <c r="J927" t="str">
        <f>".7038"</f>
        <v>.7038</v>
      </c>
      <c r="K927" t="str">
        <f>".4068"</f>
        <v>.4068</v>
      </c>
    </row>
    <row r="928" spans="1:11" ht="14.25">
      <c r="A928" t="str">
        <f>"44"</f>
        <v>44</v>
      </c>
      <c r="B928" t="s">
        <v>73</v>
      </c>
      <c r="C928" t="str">
        <f>".4704"</f>
        <v>.4704</v>
      </c>
      <c r="D928" t="str">
        <f>".2967"</f>
        <v>.2967</v>
      </c>
      <c r="E928" t="str">
        <f>".3310"</f>
        <v>.3310</v>
      </c>
      <c r="F928" t="str">
        <f>".3971"</f>
        <v>.3971</v>
      </c>
      <c r="G928" t="str">
        <f>".4454"</f>
        <v>.4454</v>
      </c>
      <c r="H928" t="str">
        <f>".3564"</f>
        <v>.3564</v>
      </c>
      <c r="I928" t="str">
        <f>".4270"</f>
        <v>.4270</v>
      </c>
      <c r="J928" t="str">
        <f>".6391"</f>
        <v>.6391</v>
      </c>
      <c r="K928" t="str">
        <f>".4204"</f>
        <v>.4204</v>
      </c>
    </row>
    <row r="929" spans="1:11" ht="14.25">
      <c r="A929" t="str">
        <f>"45"</f>
        <v>45</v>
      </c>
      <c r="B929" t="s">
        <v>76</v>
      </c>
      <c r="C929" t="str">
        <f>".2630"</f>
        <v>.2630</v>
      </c>
      <c r="D929" t="str">
        <f>".2963"</f>
        <v>.2963</v>
      </c>
      <c r="E929" t="str">
        <f>".2988"</f>
        <v>.2988</v>
      </c>
      <c r="F929" t="str">
        <f>".3893"</f>
        <v>.3893</v>
      </c>
      <c r="G929" t="str">
        <f>".2800"</f>
        <v>.2800</v>
      </c>
      <c r="H929" t="str">
        <f>".3579"</f>
        <v>.3579</v>
      </c>
      <c r="I929" t="str">
        <f>".8370"</f>
        <v>.8370</v>
      </c>
      <c r="J929" t="str">
        <f>".6496"</f>
        <v>.6496</v>
      </c>
      <c r="K929" t="str">
        <f>".4215"</f>
        <v>.4215</v>
      </c>
    </row>
    <row r="930" spans="1:11" ht="14.25">
      <c r="A930" t="str">
        <f>"46"</f>
        <v>46</v>
      </c>
      <c r="B930" t="s">
        <v>49</v>
      </c>
      <c r="C930" t="str">
        <f>".3190"</f>
        <v>.3190</v>
      </c>
      <c r="D930" t="str">
        <f>".2780"</f>
        <v>.2780</v>
      </c>
      <c r="E930" t="str">
        <f>".3282"</f>
        <v>.3282</v>
      </c>
      <c r="F930" t="str">
        <f>".3282"</f>
        <v>.3282</v>
      </c>
      <c r="G930" t="str">
        <f>".3986"</f>
        <v>.3986</v>
      </c>
      <c r="H930" t="str">
        <f>".2985"</f>
        <v>.2985</v>
      </c>
      <c r="I930" t="str">
        <f>".6812"</f>
        <v>.6812</v>
      </c>
      <c r="J930" t="str">
        <f>"1.0285"</f>
        <v>1.0285</v>
      </c>
      <c r="K930" t="str">
        <f>".4575"</f>
        <v>.4575</v>
      </c>
    </row>
    <row r="931" spans="1:11" ht="14.25">
      <c r="A931" t="str">
        <f>"47"</f>
        <v>47</v>
      </c>
      <c r="B931" t="s">
        <v>90</v>
      </c>
      <c r="C931" t="str">
        <f>".3722"</f>
        <v>.3722</v>
      </c>
      <c r="D931" t="str">
        <f>".3495"</f>
        <v>.3495</v>
      </c>
      <c r="E931" t="str">
        <f>".3612"</f>
        <v>.3612</v>
      </c>
      <c r="F931" t="str">
        <f>".3886"</f>
        <v>.3886</v>
      </c>
      <c r="G931" t="str">
        <f>".4158"</f>
        <v>.4158</v>
      </c>
      <c r="H931" t="str">
        <f>".4852"</f>
        <v>.4852</v>
      </c>
      <c r="I931" t="str">
        <f>".4840"</f>
        <v>.4840</v>
      </c>
      <c r="J931" t="str">
        <f>".8096"</f>
        <v>.8096</v>
      </c>
      <c r="K931" t="str">
        <f>".4583"</f>
        <v>.4583</v>
      </c>
    </row>
    <row r="932" spans="1:11" ht="14.25">
      <c r="A932" t="str">
        <f>"48"</f>
        <v>48</v>
      </c>
      <c r="B932" t="s">
        <v>88</v>
      </c>
      <c r="C932" t="str">
        <f>".4040"</f>
        <v>.4040</v>
      </c>
      <c r="D932" t="str">
        <f>".3224"</f>
        <v>.3224</v>
      </c>
      <c r="E932" t="str">
        <f>".3590"</f>
        <v>.3590</v>
      </c>
      <c r="F932" t="str">
        <f>".4267"</f>
        <v>.4267</v>
      </c>
      <c r="G932" t="str">
        <f>".3490"</f>
        <v>.3490</v>
      </c>
      <c r="H932" t="str">
        <f>".4784"</f>
        <v>.4784</v>
      </c>
      <c r="I932" t="str">
        <f>".6012"</f>
        <v>.6012</v>
      </c>
      <c r="J932" t="str">
        <f>".7613"</f>
        <v>.7613</v>
      </c>
      <c r="K932" t="str">
        <f>".4628"</f>
        <v>.4628</v>
      </c>
    </row>
    <row r="933" spans="1:11" ht="14.25">
      <c r="A933" t="str">
        <f>"49"</f>
        <v>49</v>
      </c>
      <c r="B933" t="s">
        <v>89</v>
      </c>
      <c r="C933" t="str">
        <f>".3306"</f>
        <v>.3306</v>
      </c>
      <c r="D933" t="str">
        <f>".4569"</f>
        <v>.4569</v>
      </c>
      <c r="E933" t="str">
        <f>".4402"</f>
        <v>.4402</v>
      </c>
      <c r="F933" t="str">
        <f>".4745"</f>
        <v>.4745</v>
      </c>
      <c r="G933" t="str">
        <f>".3724"</f>
        <v>.3724</v>
      </c>
      <c r="H933" t="str">
        <f>".4823"</f>
        <v>.4823</v>
      </c>
      <c r="I933" t="str">
        <f>".4298"</f>
        <v>.4298</v>
      </c>
      <c r="J933" t="str">
        <f>".7541"</f>
        <v>.7541</v>
      </c>
      <c r="K933" t="str">
        <f>".4676"</f>
        <v>.4676</v>
      </c>
    </row>
    <row r="934" spans="1:11" ht="14.25">
      <c r="A934" t="str">
        <f>"50"</f>
        <v>50</v>
      </c>
      <c r="B934" t="s">
        <v>94</v>
      </c>
      <c r="C934" t="str">
        <f>".3166"</f>
        <v>.3166</v>
      </c>
      <c r="D934" t="str">
        <f>".2306"</f>
        <v>.2306</v>
      </c>
      <c r="E934" t="str">
        <f>".2466"</f>
        <v>.2466</v>
      </c>
      <c r="F934" t="str">
        <f>".2707"</f>
        <v>.2707</v>
      </c>
      <c r="G934" t="str">
        <f>".2578"</f>
        <v>.2578</v>
      </c>
      <c r="H934" t="str">
        <f>"1.2983"</f>
        <v>1.2983</v>
      </c>
      <c r="I934" t="str">
        <f>".4036"</f>
        <v>.4036</v>
      </c>
      <c r="J934" t="str">
        <f>".8044"</f>
        <v>.8044</v>
      </c>
      <c r="K934" t="str">
        <f>".4786"</f>
        <v>.4786</v>
      </c>
    </row>
    <row r="935" spans="1:11" ht="14.25">
      <c r="A935" t="str">
        <f>"51"</f>
        <v>51</v>
      </c>
      <c r="B935" t="s">
        <v>78</v>
      </c>
      <c r="C935" t="str">
        <f>".5432"</f>
        <v>.5432</v>
      </c>
      <c r="D935" t="str">
        <f>".3375"</f>
        <v>.3375</v>
      </c>
      <c r="E935" t="str">
        <f>".4176"</f>
        <v>.4176</v>
      </c>
      <c r="F935" t="str">
        <f>".3171"</f>
        <v>.3171</v>
      </c>
      <c r="G935" t="str">
        <f>".2930"</f>
        <v>.2930</v>
      </c>
      <c r="H935" t="str">
        <f>".3620"</f>
        <v>.3620</v>
      </c>
      <c r="I935" t="str">
        <f>".6456"</f>
        <v>.6456</v>
      </c>
      <c r="J935" t="str">
        <f>"1.2280"</f>
        <v>1.2280</v>
      </c>
      <c r="K935" t="str">
        <f>".5180"</f>
        <v>.5180</v>
      </c>
    </row>
    <row r="936" spans="1:11" ht="14.25">
      <c r="A936" t="str">
        <f>"52"</f>
        <v>52</v>
      </c>
      <c r="B936" t="s">
        <v>84</v>
      </c>
      <c r="C936" t="str">
        <f>".2920"</f>
        <v>.2920</v>
      </c>
      <c r="D936" t="str">
        <f>"5.0000"</f>
        <v>5.0000</v>
      </c>
      <c r="E936" t="str">
        <f>".3224"</f>
        <v>.3224</v>
      </c>
      <c r="F936" t="str">
        <f>".2973"</f>
        <v>.2973</v>
      </c>
      <c r="G936" t="str">
        <f>".2350"</f>
        <v>.2350</v>
      </c>
      <c r="H936" t="str">
        <f>".3921"</f>
        <v>.3921</v>
      </c>
      <c r="I936" t="str">
        <f>".3396"</f>
        <v>.3396</v>
      </c>
      <c r="J936" t="str">
        <f>".6104"</f>
        <v>.6104</v>
      </c>
      <c r="K936" t="str">
        <f>".9361"</f>
        <v>.9361</v>
      </c>
    </row>
    <row r="937" spans="1:11" ht="14.25">
      <c r="A937" t="str">
        <f>"53"</f>
        <v>53</v>
      </c>
      <c r="B937" t="s">
        <v>80</v>
      </c>
      <c r="C937" t="str">
        <f>".3962"</f>
        <v>.3962</v>
      </c>
      <c r="D937" t="str">
        <f>"5.0000"</f>
        <v>5.0000</v>
      </c>
      <c r="E937" t="str">
        <f>".4666"</f>
        <v>.4666</v>
      </c>
      <c r="F937" t="str">
        <f>".4409"</f>
        <v>.4409</v>
      </c>
      <c r="G937" t="str">
        <f>".3126"</f>
        <v>.3126</v>
      </c>
      <c r="H937" t="str">
        <f>".3677"</f>
        <v>.3677</v>
      </c>
      <c r="I937" t="str">
        <f>".4044"</f>
        <v>.4044</v>
      </c>
      <c r="J937" t="str">
        <f>".7953"</f>
        <v>.7953</v>
      </c>
      <c r="K937" t="str">
        <f>"1.0230"</f>
        <v>1.0230</v>
      </c>
    </row>
    <row r="938" spans="1:11" ht="14.25">
      <c r="A938" t="str">
        <f>"54"</f>
        <v>54</v>
      </c>
      <c r="B938" t="s">
        <v>92</v>
      </c>
      <c r="C938" t="str">
        <f>".4666"</f>
        <v>.4666</v>
      </c>
      <c r="D938" t="str">
        <f>".3327"</f>
        <v>.3327</v>
      </c>
      <c r="E938" t="str">
        <f>".3558"</f>
        <v>.3558</v>
      </c>
      <c r="F938" t="str">
        <f>".6287"</f>
        <v>.6287</v>
      </c>
      <c r="G938" t="str">
        <f>".3104"</f>
        <v>.3104</v>
      </c>
      <c r="H938" t="str">
        <f>".5322"</f>
        <v>.5322</v>
      </c>
      <c r="I938" t="str">
        <f>".5538"</f>
        <v>.5538</v>
      </c>
      <c r="J938" t="str">
        <f>"6.1874"</f>
        <v>6.1874</v>
      </c>
      <c r="K938" t="str">
        <f>"1.1709"</f>
        <v>1.1709</v>
      </c>
    </row>
    <row r="939" spans="1:11" ht="14.25">
      <c r="A939" t="str">
        <f>"55"</f>
        <v>55</v>
      </c>
      <c r="B939" t="s">
        <v>27</v>
      </c>
      <c r="C939" t="str">
        <f>".2888"</f>
        <v>.2888</v>
      </c>
      <c r="D939" t="str">
        <f>".2486"</f>
        <v>.2486</v>
      </c>
      <c r="E939" t="str">
        <f>".2538"</f>
        <v>.2538</v>
      </c>
      <c r="F939" t="str">
        <f>".2617"</f>
        <v>.2617</v>
      </c>
      <c r="G939" t="str">
        <f>".2352"</f>
        <v>.2352</v>
      </c>
      <c r="H939" t="str">
        <f>".2571"</f>
        <v>.2571</v>
      </c>
      <c r="I939" t="str">
        <f>".2666"</f>
        <v>.2666</v>
      </c>
      <c r="J939" t="str">
        <f aca="true" t="shared" si="12" ref="J939:J968">"10.0000"</f>
        <v>10.0000</v>
      </c>
      <c r="K939" t="str">
        <f>"1.4765"</f>
        <v>1.4765</v>
      </c>
    </row>
    <row r="940" spans="1:11" ht="14.25">
      <c r="A940" t="str">
        <f>"56"</f>
        <v>56</v>
      </c>
      <c r="B940" t="s">
        <v>83</v>
      </c>
      <c r="C940" t="str">
        <f>".2806"</f>
        <v>.2806</v>
      </c>
      <c r="D940" t="str">
        <f>".2199"</f>
        <v>.2199</v>
      </c>
      <c r="E940" t="str">
        <f>".2510"</f>
        <v>.2510</v>
      </c>
      <c r="F940" t="str">
        <f>".2681"</f>
        <v>.2681</v>
      </c>
      <c r="G940" t="str">
        <f>".2590"</f>
        <v>.2590</v>
      </c>
      <c r="H940" t="str">
        <f>".3701"</f>
        <v>.3701</v>
      </c>
      <c r="I940" t="str">
        <f>".3348"</f>
        <v>.3348</v>
      </c>
      <c r="J940" t="str">
        <f t="shared" si="12"/>
        <v>10.0000</v>
      </c>
      <c r="K940" t="str">
        <f>"1.4979"</f>
        <v>1.4979</v>
      </c>
    </row>
    <row r="941" spans="1:11" ht="14.25">
      <c r="A941" t="str">
        <f>"57"</f>
        <v>57</v>
      </c>
      <c r="B941" t="s">
        <v>42</v>
      </c>
      <c r="C941" t="str">
        <f>".2756"</f>
        <v>.2756</v>
      </c>
      <c r="D941" t="str">
        <f>".2158"</f>
        <v>.2158</v>
      </c>
      <c r="E941" t="str">
        <f>".2346"</f>
        <v>.2346</v>
      </c>
      <c r="F941" t="str">
        <f>".2479"</f>
        <v>.2479</v>
      </c>
      <c r="G941" t="str">
        <f>".2118"</f>
        <v>.2118</v>
      </c>
      <c r="H941" t="str">
        <f>".2812"</f>
        <v>.2812</v>
      </c>
      <c r="I941" t="str">
        <f aca="true" t="shared" si="13" ref="I941:I962">"10.0000"</f>
        <v>10.0000</v>
      </c>
      <c r="J941" t="str">
        <f t="shared" si="12"/>
        <v>10.0000</v>
      </c>
      <c r="K941" t="str">
        <f>"2.6834"</f>
        <v>2.6834</v>
      </c>
    </row>
    <row r="942" spans="1:11" ht="14.25">
      <c r="A942" t="str">
        <f>"58"</f>
        <v>58</v>
      </c>
      <c r="B942" t="s">
        <v>46</v>
      </c>
      <c r="C942" t="str">
        <f>".2456"</f>
        <v>.2456</v>
      </c>
      <c r="D942" t="str">
        <f>".2370"</f>
        <v>.2370</v>
      </c>
      <c r="E942" t="str">
        <f>".2572"</f>
        <v>.2572</v>
      </c>
      <c r="F942" t="str">
        <f>".2888"</f>
        <v>.2888</v>
      </c>
      <c r="G942" t="str">
        <f>".2050"</f>
        <v>.2050</v>
      </c>
      <c r="H942" t="str">
        <f>".2959"</f>
        <v>.2959</v>
      </c>
      <c r="I942" t="str">
        <f t="shared" si="13"/>
        <v>10.0000</v>
      </c>
      <c r="J942" t="str">
        <f t="shared" si="12"/>
        <v>10.0000</v>
      </c>
      <c r="K942" t="str">
        <f>"2.6912"</f>
        <v>2.6912</v>
      </c>
    </row>
    <row r="943" spans="1:11" ht="14.25">
      <c r="A943" t="str">
        <f>"59"</f>
        <v>59</v>
      </c>
      <c r="B943" t="s">
        <v>38</v>
      </c>
      <c r="C943" t="str">
        <f>".3290"</f>
        <v>.3290</v>
      </c>
      <c r="D943" t="str">
        <f>".2180"</f>
        <v>.2180</v>
      </c>
      <c r="E943" t="str">
        <f>".2570"</f>
        <v>.2570</v>
      </c>
      <c r="F943" t="str">
        <f>".2561"</f>
        <v>.2561</v>
      </c>
      <c r="G943" t="str">
        <f>".2238"</f>
        <v>.2238</v>
      </c>
      <c r="H943" t="str">
        <f>".2771"</f>
        <v>.2771</v>
      </c>
      <c r="I943" t="str">
        <f t="shared" si="13"/>
        <v>10.0000</v>
      </c>
      <c r="J943" t="str">
        <f t="shared" si="12"/>
        <v>10.0000</v>
      </c>
      <c r="K943" t="str">
        <f>"2.6951"</f>
        <v>2.6951</v>
      </c>
    </row>
    <row r="944" spans="1:11" ht="14.25">
      <c r="A944" t="str">
        <f>"60"</f>
        <v>60</v>
      </c>
      <c r="B944" t="s">
        <v>26</v>
      </c>
      <c r="C944" t="str">
        <f>".2228"</f>
        <v>.2228</v>
      </c>
      <c r="D944" t="str">
        <f>".2439"</f>
        <v>.2439</v>
      </c>
      <c r="E944" t="str">
        <f>".2886"</f>
        <v>.2886</v>
      </c>
      <c r="F944" t="str">
        <f>".3763"</f>
        <v>.3763</v>
      </c>
      <c r="G944" t="str">
        <f>".2180"</f>
        <v>.2180</v>
      </c>
      <c r="H944" t="str">
        <f>".2526"</f>
        <v>.2526</v>
      </c>
      <c r="I944" t="str">
        <f t="shared" si="13"/>
        <v>10.0000</v>
      </c>
      <c r="J944" t="str">
        <f t="shared" si="12"/>
        <v>10.0000</v>
      </c>
      <c r="K944" t="str">
        <f>"2.7003"</f>
        <v>2.7003</v>
      </c>
    </row>
    <row r="945" spans="1:11" ht="14.25">
      <c r="A945" t="str">
        <f>"61"</f>
        <v>61</v>
      </c>
      <c r="B945" t="s">
        <v>21</v>
      </c>
      <c r="C945" t="str">
        <f>".2526"</f>
        <v>.2526</v>
      </c>
      <c r="D945" t="str">
        <f>".2683"</f>
        <v>.2683</v>
      </c>
      <c r="E945" t="str">
        <f>".2512"</f>
        <v>.2512</v>
      </c>
      <c r="F945" t="str">
        <f>".3849"</f>
        <v>.3849</v>
      </c>
      <c r="G945" t="str">
        <f>".2298"</f>
        <v>.2298</v>
      </c>
      <c r="H945" t="str">
        <f>".2491"</f>
        <v>.2491</v>
      </c>
      <c r="I945" t="str">
        <f t="shared" si="13"/>
        <v>10.0000</v>
      </c>
      <c r="J945" t="str">
        <f t="shared" si="12"/>
        <v>10.0000</v>
      </c>
      <c r="K945" t="str">
        <f>"2.7045"</f>
        <v>2.7045</v>
      </c>
    </row>
    <row r="946" spans="1:11" ht="14.25">
      <c r="A946" t="str">
        <f>"62"</f>
        <v>62</v>
      </c>
      <c r="B946" t="s">
        <v>54</v>
      </c>
      <c r="C946" t="str">
        <f>".3346"</f>
        <v>.3346</v>
      </c>
      <c r="D946" t="str">
        <f>".2684"</f>
        <v>.2684</v>
      </c>
      <c r="E946" t="str">
        <f>".2374"</f>
        <v>.2374</v>
      </c>
      <c r="F946" t="str">
        <f>".2807"</f>
        <v>.2807</v>
      </c>
      <c r="G946" t="str">
        <f>".2414"</f>
        <v>.2414</v>
      </c>
      <c r="H946" t="str">
        <f>".3061"</f>
        <v>.3061</v>
      </c>
      <c r="I946" t="str">
        <f t="shared" si="13"/>
        <v>10.0000</v>
      </c>
      <c r="J946" t="str">
        <f t="shared" si="12"/>
        <v>10.0000</v>
      </c>
      <c r="K946" t="str">
        <f>"2.7086"</f>
        <v>2.7086</v>
      </c>
    </row>
    <row r="947" spans="1:11" ht="14.25">
      <c r="A947" t="str">
        <f>"63"</f>
        <v>63</v>
      </c>
      <c r="B947" t="s">
        <v>43</v>
      </c>
      <c r="C947" t="str">
        <f>".1980"</f>
        <v>.1980</v>
      </c>
      <c r="D947" t="str">
        <f>".2232"</f>
        <v>.2232</v>
      </c>
      <c r="E947" t="str">
        <f>".3718"</f>
        <v>.3718</v>
      </c>
      <c r="F947" t="str">
        <f>".3359"</f>
        <v>.3359</v>
      </c>
      <c r="G947" t="str">
        <f>".2838"</f>
        <v>.2838</v>
      </c>
      <c r="H947" t="str">
        <f>".2846"</f>
        <v>.2846</v>
      </c>
      <c r="I947" t="str">
        <f t="shared" si="13"/>
        <v>10.0000</v>
      </c>
      <c r="J947" t="str">
        <f t="shared" si="12"/>
        <v>10.0000</v>
      </c>
      <c r="K947" t="str">
        <f>"2.7122"</f>
        <v>2.7122</v>
      </c>
    </row>
    <row r="948" spans="1:11" ht="14.25">
      <c r="A948" t="str">
        <f>"64"</f>
        <v>64</v>
      </c>
      <c r="B948" t="s">
        <v>33</v>
      </c>
      <c r="C948" t="str">
        <f>".3212"</f>
        <v>.3212</v>
      </c>
      <c r="D948" t="str">
        <f>".2422"</f>
        <v>.2422</v>
      </c>
      <c r="E948" t="str">
        <f>".2666"</f>
        <v>.2666</v>
      </c>
      <c r="F948" t="str">
        <f>".2873"</f>
        <v>.2873</v>
      </c>
      <c r="G948" t="str">
        <f>".3374"</f>
        <v>.3374</v>
      </c>
      <c r="H948" t="str">
        <f>".2721"</f>
        <v>.2721</v>
      </c>
      <c r="I948" t="str">
        <f t="shared" si="13"/>
        <v>10.0000</v>
      </c>
      <c r="J948" t="str">
        <f t="shared" si="12"/>
        <v>10.0000</v>
      </c>
      <c r="K948" t="str">
        <f>"2.7159"</f>
        <v>2.7159</v>
      </c>
    </row>
    <row r="949" spans="1:11" ht="14.25">
      <c r="A949" t="str">
        <f>"65"</f>
        <v>65</v>
      </c>
      <c r="B949" t="s">
        <v>64</v>
      </c>
      <c r="C949" t="str">
        <f>".3042"</f>
        <v>.3042</v>
      </c>
      <c r="D949" t="str">
        <f>".2109"</f>
        <v>.2109</v>
      </c>
      <c r="E949" t="str">
        <f>".2872"</f>
        <v>.2872</v>
      </c>
      <c r="F949" t="str">
        <f>".3071"</f>
        <v>.3071</v>
      </c>
      <c r="G949" t="str">
        <f>".3064"</f>
        <v>.3064</v>
      </c>
      <c r="H949" t="str">
        <f>".3262"</f>
        <v>.3262</v>
      </c>
      <c r="I949" t="str">
        <f t="shared" si="13"/>
        <v>10.0000</v>
      </c>
      <c r="J949" t="str">
        <f t="shared" si="12"/>
        <v>10.0000</v>
      </c>
      <c r="K949" t="str">
        <f>"2.7177"</f>
        <v>2.7177</v>
      </c>
    </row>
    <row r="950" spans="1:11" ht="14.25">
      <c r="A950" t="str">
        <f>"66"</f>
        <v>66</v>
      </c>
      <c r="B950" t="s">
        <v>59</v>
      </c>
      <c r="C950" t="str">
        <f>".2692"</f>
        <v>.2692</v>
      </c>
      <c r="D950" t="str">
        <f>".3168"</f>
        <v>.3168</v>
      </c>
      <c r="E950" t="str">
        <f>".3676"</f>
        <v>.3676</v>
      </c>
      <c r="F950" t="str">
        <f>".3008"</f>
        <v>.3008</v>
      </c>
      <c r="G950" t="str">
        <f>".1912"</f>
        <v>.1912</v>
      </c>
      <c r="H950" t="str">
        <f>".3162"</f>
        <v>.3162</v>
      </c>
      <c r="I950" t="str">
        <f t="shared" si="13"/>
        <v>10.0000</v>
      </c>
      <c r="J950" t="str">
        <f t="shared" si="12"/>
        <v>10.0000</v>
      </c>
      <c r="K950" t="str">
        <f>"2.7202"</f>
        <v>2.7202</v>
      </c>
    </row>
    <row r="951" spans="1:11" ht="14.25">
      <c r="A951" t="str">
        <f>"67"</f>
        <v>67</v>
      </c>
      <c r="B951" t="s">
        <v>62</v>
      </c>
      <c r="C951" t="str">
        <f>".2746"</f>
        <v>.2746</v>
      </c>
      <c r="D951" t="str">
        <f>".3018"</f>
        <v>.3018</v>
      </c>
      <c r="E951" t="str">
        <f>".2950"</f>
        <v>.2950</v>
      </c>
      <c r="F951" t="str">
        <f>".3139"</f>
        <v>.3139</v>
      </c>
      <c r="G951" t="str">
        <f>".2582"</f>
        <v>.2582</v>
      </c>
      <c r="H951" t="str">
        <f>".3236"</f>
        <v>.3236</v>
      </c>
      <c r="I951" t="str">
        <f t="shared" si="13"/>
        <v>10.0000</v>
      </c>
      <c r="J951" t="str">
        <f t="shared" si="12"/>
        <v>10.0000</v>
      </c>
      <c r="K951" t="str">
        <f>"2.7209"</f>
        <v>2.7209</v>
      </c>
    </row>
    <row r="952" spans="1:11" ht="14.25">
      <c r="A952" t="str">
        <f>"68"</f>
        <v>68</v>
      </c>
      <c r="B952" t="s">
        <v>56</v>
      </c>
      <c r="C952" t="str">
        <f>".3980"</f>
        <v>.3980</v>
      </c>
      <c r="D952" t="str">
        <f>".2689"</f>
        <v>.2689</v>
      </c>
      <c r="E952" t="str">
        <f>".3198"</f>
        <v>.3198</v>
      </c>
      <c r="F952" t="str">
        <f>".2758"</f>
        <v>.2758</v>
      </c>
      <c r="G952" t="str">
        <f>".2496"</f>
        <v>.2496</v>
      </c>
      <c r="H952" t="str">
        <f>".3099"</f>
        <v>.3099</v>
      </c>
      <c r="I952" t="str">
        <f t="shared" si="13"/>
        <v>10.0000</v>
      </c>
      <c r="J952" t="str">
        <f t="shared" si="12"/>
        <v>10.0000</v>
      </c>
      <c r="K952" t="str">
        <f>"2.7277"</f>
        <v>2.7277</v>
      </c>
    </row>
    <row r="953" spans="1:11" ht="14.25">
      <c r="A953" t="str">
        <f>"69"</f>
        <v>69</v>
      </c>
      <c r="B953" t="s">
        <v>82</v>
      </c>
      <c r="C953" t="str">
        <f>".3614"</f>
        <v>.3614</v>
      </c>
      <c r="D953" t="str">
        <f>".2758"</f>
        <v>.2758</v>
      </c>
      <c r="E953" t="str">
        <f>".2714"</f>
        <v>.2714</v>
      </c>
      <c r="F953" t="str">
        <f>".2993"</f>
        <v>.2993</v>
      </c>
      <c r="G953" t="str">
        <f>".2724"</f>
        <v>.2724</v>
      </c>
      <c r="H953" t="str">
        <f>".3694"</f>
        <v>.3694</v>
      </c>
      <c r="I953" t="str">
        <f t="shared" si="13"/>
        <v>10.0000</v>
      </c>
      <c r="J953" t="str">
        <f t="shared" si="12"/>
        <v>10.0000</v>
      </c>
      <c r="K953" t="str">
        <f>"2.7312"</f>
        <v>2.7312</v>
      </c>
    </row>
    <row r="954" spans="1:11" ht="14.25">
      <c r="A954" t="str">
        <f>"70"</f>
        <v>70</v>
      </c>
      <c r="B954" t="s">
        <v>57</v>
      </c>
      <c r="C954" t="str">
        <f>".3074"</f>
        <v>.3074</v>
      </c>
      <c r="D954" t="str">
        <f>".2256"</f>
        <v>.2256</v>
      </c>
      <c r="E954" t="str">
        <f>".3028"</f>
        <v>.3028</v>
      </c>
      <c r="F954" t="str">
        <f>".3841"</f>
        <v>.3841</v>
      </c>
      <c r="G954" t="str">
        <f>".3180"</f>
        <v>.3180</v>
      </c>
      <c r="H954" t="str">
        <f>".3122"</f>
        <v>.3122</v>
      </c>
      <c r="I954" t="str">
        <f t="shared" si="13"/>
        <v>10.0000</v>
      </c>
      <c r="J954" t="str">
        <f t="shared" si="12"/>
        <v>10.0000</v>
      </c>
      <c r="K954" t="str">
        <f>"2.7313"</f>
        <v>2.7313</v>
      </c>
    </row>
    <row r="955" spans="1:11" ht="14.25">
      <c r="A955" t="str">
        <f>"71"</f>
        <v>71</v>
      </c>
      <c r="B955" t="s">
        <v>68</v>
      </c>
      <c r="C955" t="str">
        <f>".3328"</f>
        <v>.3328</v>
      </c>
      <c r="D955" t="str">
        <f>".2207"</f>
        <v>.2207</v>
      </c>
      <c r="E955" t="str">
        <f>".3290"</f>
        <v>.3290</v>
      </c>
      <c r="F955" t="str">
        <f>".3666"</f>
        <v>.3666</v>
      </c>
      <c r="G955" t="str">
        <f>".2780"</f>
        <v>.2780</v>
      </c>
      <c r="H955" t="str">
        <f>".3418"</f>
        <v>.3418</v>
      </c>
      <c r="I955" t="str">
        <f t="shared" si="13"/>
        <v>10.0000</v>
      </c>
      <c r="J955" t="str">
        <f t="shared" si="12"/>
        <v>10.0000</v>
      </c>
      <c r="K955" t="str">
        <f>"2.7336"</f>
        <v>2.7336</v>
      </c>
    </row>
    <row r="956" spans="1:11" ht="14.25">
      <c r="A956" t="str">
        <f>"72"</f>
        <v>72</v>
      </c>
      <c r="B956" t="s">
        <v>72</v>
      </c>
      <c r="C956" t="str">
        <f>".4270"</f>
        <v>.4270</v>
      </c>
      <c r="D956" t="str">
        <f>".2146"</f>
        <v>.2146</v>
      </c>
      <c r="E956" t="str">
        <f>".3042"</f>
        <v>.3042</v>
      </c>
      <c r="F956" t="str">
        <f>".4088"</f>
        <v>.4088</v>
      </c>
      <c r="G956" t="str">
        <f>".2846"</f>
        <v>.2846</v>
      </c>
      <c r="H956" t="str">
        <f>".3552"</f>
        <v>.3552</v>
      </c>
      <c r="I956" t="str">
        <f t="shared" si="13"/>
        <v>10.0000</v>
      </c>
      <c r="J956" t="str">
        <f t="shared" si="12"/>
        <v>10.0000</v>
      </c>
      <c r="K956" t="str">
        <f>"2.7493"</f>
        <v>2.7493</v>
      </c>
    </row>
    <row r="957" spans="1:11" ht="14.25">
      <c r="A957" t="str">
        <f>"73"</f>
        <v>73</v>
      </c>
      <c r="B957" t="s">
        <v>36</v>
      </c>
      <c r="C957" t="str">
        <f>".3732"</f>
        <v>.3732</v>
      </c>
      <c r="D957" t="str">
        <f>".3199"</f>
        <v>.3199</v>
      </c>
      <c r="E957" t="str">
        <f>".3758"</f>
        <v>.3758</v>
      </c>
      <c r="F957" t="str">
        <f>".3588"</f>
        <v>.3588</v>
      </c>
      <c r="G957" t="str">
        <f>".3544"</f>
        <v>.3544</v>
      </c>
      <c r="H957" t="str">
        <f>".2758"</f>
        <v>.2758</v>
      </c>
      <c r="I957" t="str">
        <f t="shared" si="13"/>
        <v>10.0000</v>
      </c>
      <c r="J957" t="str">
        <f t="shared" si="12"/>
        <v>10.0000</v>
      </c>
      <c r="K957" t="str">
        <f>"2.7572"</f>
        <v>2.7572</v>
      </c>
    </row>
    <row r="958" spans="1:11" ht="14.25">
      <c r="A958" t="str">
        <f>"74"</f>
        <v>74</v>
      </c>
      <c r="B958" t="s">
        <v>71</v>
      </c>
      <c r="C958" t="str">
        <f>".3664"</f>
        <v>.3664</v>
      </c>
      <c r="D958" t="str">
        <f>".3209"</f>
        <v>.3209</v>
      </c>
      <c r="E958" t="str">
        <f>".4224"</f>
        <v>.4224</v>
      </c>
      <c r="F958" t="str">
        <f>".3445"</f>
        <v>.3445</v>
      </c>
      <c r="G958" t="str">
        <f>".3344"</f>
        <v>.3344</v>
      </c>
      <c r="H958" t="str">
        <f>".3537"</f>
        <v>.3537</v>
      </c>
      <c r="I958" t="str">
        <f t="shared" si="13"/>
        <v>10.0000</v>
      </c>
      <c r="J958" t="str">
        <f t="shared" si="12"/>
        <v>10.0000</v>
      </c>
      <c r="K958" t="str">
        <f>"2.7678"</f>
        <v>2.7678</v>
      </c>
    </row>
    <row r="959" spans="1:11" ht="14.25">
      <c r="A959" t="str">
        <f>"75"</f>
        <v>75</v>
      </c>
      <c r="B959" t="s">
        <v>81</v>
      </c>
      <c r="C959" t="str">
        <f>".3948"</f>
        <v>.3948</v>
      </c>
      <c r="D959" t="str">
        <f>".2435"</f>
        <v>.2435</v>
      </c>
      <c r="E959" t="str">
        <f>".5648"</f>
        <v>.5648</v>
      </c>
      <c r="F959" t="str">
        <f>".2938"</f>
        <v>.2938</v>
      </c>
      <c r="G959" t="str">
        <f>".3478"</f>
        <v>.3478</v>
      </c>
      <c r="H959" t="str">
        <f>".3691"</f>
        <v>.3691</v>
      </c>
      <c r="I959" t="str">
        <f t="shared" si="13"/>
        <v>10.0000</v>
      </c>
      <c r="J959" t="str">
        <f t="shared" si="12"/>
        <v>10.0000</v>
      </c>
      <c r="K959" t="str">
        <f>"2.7767"</f>
        <v>2.7767</v>
      </c>
    </row>
    <row r="960" spans="1:11" ht="14.25">
      <c r="A960" t="str">
        <f>"76"</f>
        <v>76</v>
      </c>
      <c r="B960" t="s">
        <v>91</v>
      </c>
      <c r="C960" t="str">
        <f>".3252"</f>
        <v>.3252</v>
      </c>
      <c r="D960" t="str">
        <f>".3701"</f>
        <v>.3701</v>
      </c>
      <c r="E960" t="str">
        <f>".3570"</f>
        <v>.3570</v>
      </c>
      <c r="F960" t="str">
        <f>".4549"</f>
        <v>.4549</v>
      </c>
      <c r="G960" t="str">
        <f>".2424"</f>
        <v>.2424</v>
      </c>
      <c r="H960" t="str">
        <f>".4891"</f>
        <v>.4891</v>
      </c>
      <c r="I960" t="str">
        <f t="shared" si="13"/>
        <v>10.0000</v>
      </c>
      <c r="J960" t="str">
        <f t="shared" si="12"/>
        <v>10.0000</v>
      </c>
      <c r="K960" t="str">
        <f>"2.7798"</f>
        <v>2.7798</v>
      </c>
    </row>
    <row r="961" spans="1:11" ht="14.25">
      <c r="A961" t="str">
        <f>"77"</f>
        <v>77</v>
      </c>
      <c r="B961" t="s">
        <v>93</v>
      </c>
      <c r="C961" t="str">
        <f>".4596"</f>
        <v>.4596</v>
      </c>
      <c r="D961" t="str">
        <f>".3545"</f>
        <v>.3545</v>
      </c>
      <c r="E961" t="str">
        <f>".3786"</f>
        <v>.3786</v>
      </c>
      <c r="F961" t="str">
        <f>".5056"</f>
        <v>.5056</v>
      </c>
      <c r="G961" t="str">
        <f>".3030"</f>
        <v>.3030</v>
      </c>
      <c r="H961" t="str">
        <f>".6780"</f>
        <v>.6780</v>
      </c>
      <c r="I961" t="str">
        <f t="shared" si="13"/>
        <v>10.0000</v>
      </c>
      <c r="J961" t="str">
        <f t="shared" si="12"/>
        <v>10.0000</v>
      </c>
      <c r="K961" t="str">
        <f>"2.8349"</f>
        <v>2.8349</v>
      </c>
    </row>
    <row r="962" spans="1:11" ht="14.25">
      <c r="A962" t="str">
        <f>"78"</f>
        <v>78</v>
      </c>
      <c r="B962" t="s">
        <v>70</v>
      </c>
      <c r="C962" t="str">
        <f>"1.1774"</f>
        <v>1.1774</v>
      </c>
      <c r="D962" t="str">
        <f>".2733"</f>
        <v>.2733</v>
      </c>
      <c r="E962" t="str">
        <f>".2896"</f>
        <v>.2896</v>
      </c>
      <c r="F962" t="str">
        <f>".4194"</f>
        <v>.4194</v>
      </c>
      <c r="G962" t="str">
        <f>".2942"</f>
        <v>.2942</v>
      </c>
      <c r="H962" t="str">
        <f>".3476"</f>
        <v>.3476</v>
      </c>
      <c r="I962" t="str">
        <f t="shared" si="13"/>
        <v>10.0000</v>
      </c>
      <c r="J962" t="str">
        <f t="shared" si="12"/>
        <v>10.0000</v>
      </c>
      <c r="K962" t="str">
        <f>"2.8502"</f>
        <v>2.8502</v>
      </c>
    </row>
    <row r="963" spans="1:11" ht="14.25">
      <c r="A963" t="str">
        <f>"79"</f>
        <v>79</v>
      </c>
      <c r="B963" t="s">
        <v>97</v>
      </c>
      <c r="C963" t="str">
        <f>".3690"</f>
        <v>.3690</v>
      </c>
      <c r="D963" t="str">
        <f>"5.0000"</f>
        <v>5.0000</v>
      </c>
      <c r="E963" t="str">
        <f>".3356"</f>
        <v>.3356</v>
      </c>
      <c r="F963" t="str">
        <f>"5.0000"</f>
        <v>5.0000</v>
      </c>
      <c r="G963" t="str">
        <f>".3762"</f>
        <v>.3762</v>
      </c>
      <c r="H963" t="str">
        <f>"5.0000"</f>
        <v>5.0000</v>
      </c>
      <c r="I963" t="str">
        <f>".4014"</f>
        <v>.4014</v>
      </c>
      <c r="J963" t="str">
        <f t="shared" si="12"/>
        <v>10.0000</v>
      </c>
      <c r="K963" t="str">
        <f>"3.3103"</f>
        <v>3.3103</v>
      </c>
    </row>
    <row r="964" spans="1:11" ht="14.25">
      <c r="A964" t="str">
        <f>"80"</f>
        <v>80</v>
      </c>
      <c r="B964" t="s">
        <v>85</v>
      </c>
      <c r="C964" t="str">
        <f>"4.6858"</f>
        <v>4.6858</v>
      </c>
      <c r="D964" t="str">
        <f>".5629"</f>
        <v>.5629</v>
      </c>
      <c r="E964" t="str">
        <f>".3652"</f>
        <v>.3652</v>
      </c>
      <c r="F964" t="str">
        <f>".3181"</f>
        <v>.3181</v>
      </c>
      <c r="G964" t="str">
        <f>".2858"</f>
        <v>.2858</v>
      </c>
      <c r="H964" t="str">
        <f>".3957"</f>
        <v>.3957</v>
      </c>
      <c r="I964" t="str">
        <f>"10.0000"</f>
        <v>10.0000</v>
      </c>
      <c r="J964" t="str">
        <f t="shared" si="12"/>
        <v>10.0000</v>
      </c>
      <c r="K964" t="str">
        <f>"3.3267"</f>
        <v>3.3267</v>
      </c>
    </row>
    <row r="965" spans="1:11" ht="14.25">
      <c r="A965" t="str">
        <f>"81"</f>
        <v>81</v>
      </c>
      <c r="B965" t="s">
        <v>87</v>
      </c>
      <c r="C965" t="str">
        <f>".3698"</f>
        <v>.3698</v>
      </c>
      <c r="D965" t="str">
        <f>"5.0000"</f>
        <v>5.0000</v>
      </c>
      <c r="E965" t="str">
        <f>".3040"</f>
        <v>.3040</v>
      </c>
      <c r="F965" t="str">
        <f>".3868"</f>
        <v>.3868</v>
      </c>
      <c r="G965" t="str">
        <f>".3690"</f>
        <v>.3690</v>
      </c>
      <c r="H965" t="str">
        <f>".4220"</f>
        <v>.4220</v>
      </c>
      <c r="I965" t="str">
        <f>"10.0000"</f>
        <v>10.0000</v>
      </c>
      <c r="J965" t="str">
        <f t="shared" si="12"/>
        <v>10.0000</v>
      </c>
      <c r="K965" t="str">
        <f>"3.3564"</f>
        <v>3.3564</v>
      </c>
    </row>
    <row r="966" spans="1:11" ht="14.25">
      <c r="A966" t="str">
        <f>"82"</f>
        <v>82</v>
      </c>
      <c r="B966" t="s">
        <v>96</v>
      </c>
      <c r="C966" t="str">
        <f>"5.0000"</f>
        <v>5.0000</v>
      </c>
      <c r="D966" t="str">
        <f>"5.0000"</f>
        <v>5.0000</v>
      </c>
      <c r="E966" t="str">
        <f>".2248"</f>
        <v>.2248</v>
      </c>
      <c r="F966" t="str">
        <f>"5.0000"</f>
        <v>5.0000</v>
      </c>
      <c r="G966" t="str">
        <f>".2014"</f>
        <v>.2014</v>
      </c>
      <c r="H966" t="str">
        <f>"5.0000"</f>
        <v>5.0000</v>
      </c>
      <c r="I966" t="str">
        <f>".3142"</f>
        <v>.3142</v>
      </c>
      <c r="J966" t="str">
        <f t="shared" si="12"/>
        <v>10.0000</v>
      </c>
      <c r="K966" t="str">
        <f>"3.8426"</f>
        <v>3.8426</v>
      </c>
    </row>
    <row r="967" spans="1:11" ht="14.25">
      <c r="A967" t="str">
        <f>"83"</f>
        <v>83</v>
      </c>
      <c r="B967" t="s">
        <v>99</v>
      </c>
      <c r="C967" t="str">
        <f>".4796"</f>
        <v>.4796</v>
      </c>
      <c r="D967" t="str">
        <f>".3559"</f>
        <v>.3559</v>
      </c>
      <c r="E967" t="str">
        <f>"5.0000"</f>
        <v>5.0000</v>
      </c>
      <c r="F967" t="str">
        <f>".3600"</f>
        <v>.3600</v>
      </c>
      <c r="G967" t="str">
        <f>".6608"</f>
        <v>.6608</v>
      </c>
      <c r="H967" t="str">
        <f>"5.0000"</f>
        <v>5.0000</v>
      </c>
      <c r="I967" t="str">
        <f>"10.0000"</f>
        <v>10.0000</v>
      </c>
      <c r="J967" t="str">
        <f t="shared" si="12"/>
        <v>10.0000</v>
      </c>
      <c r="K967" t="str">
        <f>"3.9820"</f>
        <v>3.9820</v>
      </c>
    </row>
    <row r="968" spans="1:11" ht="14.25">
      <c r="A968" t="str">
        <f>"84"</f>
        <v>84</v>
      </c>
      <c r="B968" t="s">
        <v>95</v>
      </c>
      <c r="C968" t="str">
        <f>".3358"</f>
        <v>.3358</v>
      </c>
      <c r="D968" t="str">
        <f>".2570"</f>
        <v>.2570</v>
      </c>
      <c r="E968" t="str">
        <f>"5.0000"</f>
        <v>5.0000</v>
      </c>
      <c r="F968" t="str">
        <f>"5.0000"</f>
        <v>5.0000</v>
      </c>
      <c r="G968" t="str">
        <f>"5.0000"</f>
        <v>5.0000</v>
      </c>
      <c r="H968" t="str">
        <f>"5.0000"</f>
        <v>5.0000</v>
      </c>
      <c r="I968" t="str">
        <f>"10.0000"</f>
        <v>10.0000</v>
      </c>
      <c r="J968" t="str">
        <f t="shared" si="12"/>
        <v>10.0000</v>
      </c>
      <c r="K968" t="str">
        <f>"5.0741"</f>
        <v>5.0741</v>
      </c>
    </row>
    <row r="970" ht="14.25">
      <c r="A970" t="s">
        <v>154</v>
      </c>
    </row>
    <row r="971" spans="1:5" ht="14.25">
      <c r="A971" t="s">
        <v>4</v>
      </c>
      <c r="B971" t="s">
        <v>5</v>
      </c>
      <c r="C971" t="s">
        <v>143</v>
      </c>
      <c r="D971" t="s">
        <v>144</v>
      </c>
      <c r="E971" t="s">
        <v>147</v>
      </c>
    </row>
    <row r="972" spans="1:5" ht="14.25">
      <c r="A972" t="str">
        <f>"1"</f>
        <v>1</v>
      </c>
      <c r="B972" t="s">
        <v>19</v>
      </c>
      <c r="C972" t="str">
        <f>".1706"</f>
        <v>.1706</v>
      </c>
      <c r="D972" t="str">
        <f>".2495"</f>
        <v>.2495</v>
      </c>
      <c r="E972" t="str">
        <f>".2101"</f>
        <v>.2101</v>
      </c>
    </row>
    <row r="973" spans="1:5" ht="14.25">
      <c r="A973" t="str">
        <f>"2"</f>
        <v>2</v>
      </c>
      <c r="B973" t="s">
        <v>51</v>
      </c>
      <c r="C973" t="str">
        <f>".2388"</f>
        <v>.2388</v>
      </c>
      <c r="D973" t="str">
        <f>".1953"</f>
        <v>.1953</v>
      </c>
      <c r="E973" t="str">
        <f>".2171"</f>
        <v>.2171</v>
      </c>
    </row>
    <row r="974" spans="1:5" ht="14.25">
      <c r="A974" t="str">
        <f>"3"</f>
        <v>3</v>
      </c>
      <c r="B974" t="s">
        <v>25</v>
      </c>
      <c r="C974" t="str">
        <f>".2320"</f>
        <v>.2320</v>
      </c>
      <c r="D974" t="str">
        <f>".2178"</f>
        <v>.2178</v>
      </c>
      <c r="E974" t="str">
        <f>".2249"</f>
        <v>.2249</v>
      </c>
    </row>
    <row r="975" spans="1:5" ht="14.25">
      <c r="A975" t="str">
        <f>"4"</f>
        <v>4</v>
      </c>
      <c r="B975" t="s">
        <v>13</v>
      </c>
      <c r="C975" t="str">
        <f>".2456"</f>
        <v>.2456</v>
      </c>
      <c r="D975" t="str">
        <f>".2112"</f>
        <v>.2112</v>
      </c>
      <c r="E975" t="str">
        <f>".2284"</f>
        <v>.2284</v>
      </c>
    </row>
    <row r="976" spans="1:5" ht="14.25">
      <c r="A976" t="str">
        <f>"5"</f>
        <v>5</v>
      </c>
      <c r="B976" t="s">
        <v>31</v>
      </c>
      <c r="C976" t="str">
        <f>".2616"</f>
        <v>.2616</v>
      </c>
      <c r="D976" t="str">
        <f>".2073"</f>
        <v>.2073</v>
      </c>
      <c r="E976" t="str">
        <f>".2344"</f>
        <v>.2344</v>
      </c>
    </row>
    <row r="977" spans="1:5" ht="14.25">
      <c r="A977" t="str">
        <f>"6"</f>
        <v>6</v>
      </c>
      <c r="B977" t="s">
        <v>32</v>
      </c>
      <c r="C977" t="str">
        <f>".2174"</f>
        <v>.2174</v>
      </c>
      <c r="D977" t="str">
        <f>".2566"</f>
        <v>.2566</v>
      </c>
      <c r="E977" t="str">
        <f>".2370"</f>
        <v>.2370</v>
      </c>
    </row>
    <row r="978" spans="1:5" ht="14.25">
      <c r="A978" t="str">
        <f>"7"</f>
        <v>7</v>
      </c>
      <c r="B978" t="s">
        <v>15</v>
      </c>
      <c r="C978" t="str">
        <f>".2394"</f>
        <v>.2394</v>
      </c>
      <c r="D978" t="str">
        <f>".2425"</f>
        <v>.2425</v>
      </c>
      <c r="E978" t="str">
        <f>".2410"</f>
        <v>.2410</v>
      </c>
    </row>
    <row r="979" spans="1:5" ht="14.25">
      <c r="A979" t="str">
        <f>"8"</f>
        <v>8</v>
      </c>
      <c r="B979" t="s">
        <v>42</v>
      </c>
      <c r="C979" t="str">
        <f>".2346"</f>
        <v>.2346</v>
      </c>
      <c r="D979" t="str">
        <f>".2479"</f>
        <v>.2479</v>
      </c>
      <c r="E979" t="str">
        <f>".2412"</f>
        <v>.2412</v>
      </c>
    </row>
    <row r="980" spans="1:5" ht="14.25">
      <c r="A980" t="str">
        <f>"9"</f>
        <v>9</v>
      </c>
      <c r="B980" t="s">
        <v>45</v>
      </c>
      <c r="C980" t="str">
        <f>".2584"</f>
        <v>.2584</v>
      </c>
      <c r="D980" t="str">
        <f>".2328"</f>
        <v>.2328</v>
      </c>
      <c r="E980" t="str">
        <f>".2456"</f>
        <v>.2456</v>
      </c>
    </row>
    <row r="981" spans="1:5" ht="14.25">
      <c r="A981" t="str">
        <f>"10"</f>
        <v>10</v>
      </c>
      <c r="B981" t="s">
        <v>16</v>
      </c>
      <c r="C981" t="str">
        <f>".2042"</f>
        <v>.2042</v>
      </c>
      <c r="D981" t="str">
        <f>".2885"</f>
        <v>.2885</v>
      </c>
      <c r="E981" t="str">
        <f>".2464"</f>
        <v>.2464</v>
      </c>
    </row>
    <row r="982" spans="1:5" ht="14.25">
      <c r="A982" t="str">
        <f>"11"</f>
        <v>11</v>
      </c>
      <c r="B982" t="s">
        <v>20</v>
      </c>
      <c r="C982" t="str">
        <f>".2484"</f>
        <v>.2484</v>
      </c>
      <c r="D982" t="str">
        <f>".2488"</f>
        <v>.2488</v>
      </c>
      <c r="E982" t="str">
        <f>".2486"</f>
        <v>.2486</v>
      </c>
    </row>
    <row r="983" spans="1:5" ht="14.25">
      <c r="A983" t="str">
        <f>"12"</f>
        <v>12</v>
      </c>
      <c r="B983" t="s">
        <v>22</v>
      </c>
      <c r="C983" t="str">
        <f>".2516"</f>
        <v>.2516</v>
      </c>
      <c r="D983" t="str">
        <f>".2477"</f>
        <v>.2477</v>
      </c>
      <c r="E983" t="str">
        <f>".2497"</f>
        <v>.2497</v>
      </c>
    </row>
    <row r="984" spans="1:5" ht="14.25">
      <c r="A984" t="str">
        <f>"13"</f>
        <v>13</v>
      </c>
      <c r="B984" t="s">
        <v>17</v>
      </c>
      <c r="C984" t="str">
        <f>".2938"</f>
        <v>.2938</v>
      </c>
      <c r="D984" t="str">
        <f>".2135"</f>
        <v>.2135</v>
      </c>
      <c r="E984" t="str">
        <f>".2536"</f>
        <v>.2536</v>
      </c>
    </row>
    <row r="985" spans="1:5" ht="14.25">
      <c r="A985" t="str">
        <f>"14"</f>
        <v>14</v>
      </c>
      <c r="B985" t="s">
        <v>38</v>
      </c>
      <c r="C985" t="str">
        <f>".2570"</f>
        <v>.2570</v>
      </c>
      <c r="D985" t="str">
        <f>".2561"</f>
        <v>.2561</v>
      </c>
      <c r="E985" t="str">
        <f>".2565"</f>
        <v>.2565</v>
      </c>
    </row>
    <row r="986" spans="1:5" ht="14.25">
      <c r="A986" t="str">
        <f>"15"</f>
        <v>15</v>
      </c>
      <c r="B986" t="s">
        <v>27</v>
      </c>
      <c r="C986" t="str">
        <f>".2538"</f>
        <v>.2538</v>
      </c>
      <c r="D986" t="str">
        <f>".2617"</f>
        <v>.2617</v>
      </c>
      <c r="E986" t="str">
        <f>".2578"</f>
        <v>.2578</v>
      </c>
    </row>
    <row r="987" spans="1:5" ht="14.25">
      <c r="A987" t="str">
        <f>"16"</f>
        <v>16</v>
      </c>
      <c r="B987" t="s">
        <v>94</v>
      </c>
      <c r="C987" t="str">
        <f>".2466"</f>
        <v>.2466</v>
      </c>
      <c r="D987" t="str">
        <f>".2707"</f>
        <v>.2707</v>
      </c>
      <c r="E987" t="str">
        <f>".2587"</f>
        <v>.2587</v>
      </c>
    </row>
    <row r="988" spans="1:5" ht="14.25">
      <c r="A988" t="str">
        <f>"17"</f>
        <v>17</v>
      </c>
      <c r="B988" t="s">
        <v>54</v>
      </c>
      <c r="C988" t="str">
        <f>".2374"</f>
        <v>.2374</v>
      </c>
      <c r="D988" t="str">
        <f>".2807"</f>
        <v>.2807</v>
      </c>
      <c r="E988" t="str">
        <f>".2590"</f>
        <v>.2590</v>
      </c>
    </row>
    <row r="989" spans="1:5" ht="14.25">
      <c r="A989" t="str">
        <f>"18"</f>
        <v>18</v>
      </c>
      <c r="B989" t="s">
        <v>83</v>
      </c>
      <c r="C989" t="str">
        <f>".2510"</f>
        <v>.2510</v>
      </c>
      <c r="D989" t="str">
        <f>".2681"</f>
        <v>.2681</v>
      </c>
      <c r="E989" t="str">
        <f>".2595"</f>
        <v>.2595</v>
      </c>
    </row>
    <row r="990" spans="1:5" ht="14.25">
      <c r="A990" t="str">
        <f>"19"</f>
        <v>19</v>
      </c>
      <c r="B990" t="s">
        <v>55</v>
      </c>
      <c r="C990" t="str">
        <f>".2902"</f>
        <v>.2902</v>
      </c>
      <c r="D990" t="str">
        <f>".2343"</f>
        <v>.2343</v>
      </c>
      <c r="E990" t="str">
        <f>".2622"</f>
        <v>.2622</v>
      </c>
    </row>
    <row r="991" spans="1:5" ht="14.25">
      <c r="A991" t="str">
        <f>"20"</f>
        <v>20</v>
      </c>
      <c r="B991" t="s">
        <v>34</v>
      </c>
      <c r="C991" t="str">
        <f>".2760"</f>
        <v>.2760</v>
      </c>
      <c r="D991" t="str">
        <f>".2527"</f>
        <v>.2527</v>
      </c>
      <c r="E991" t="str">
        <f>".2643"</f>
        <v>.2643</v>
      </c>
    </row>
    <row r="992" spans="1:5" ht="14.25">
      <c r="A992" t="str">
        <f>"21"</f>
        <v>21</v>
      </c>
      <c r="B992" t="s">
        <v>35</v>
      </c>
      <c r="C992" t="str">
        <f>".2616"</f>
        <v>.2616</v>
      </c>
      <c r="D992" t="str">
        <f>".2687"</f>
        <v>.2687</v>
      </c>
      <c r="E992" t="str">
        <f>".2651"</f>
        <v>.2651</v>
      </c>
    </row>
    <row r="993" spans="1:5" ht="14.25">
      <c r="A993" t="str">
        <f>"22"</f>
        <v>22</v>
      </c>
      <c r="B993" t="s">
        <v>39</v>
      </c>
      <c r="C993" t="str">
        <f>".2636"</f>
        <v>.2636</v>
      </c>
      <c r="D993" t="str">
        <f>".2765"</f>
        <v>.2765</v>
      </c>
      <c r="E993" t="str">
        <f>".2700"</f>
        <v>.2700</v>
      </c>
    </row>
    <row r="994" spans="1:5" ht="14.25">
      <c r="A994" t="str">
        <f>"23"</f>
        <v>23</v>
      </c>
      <c r="B994" t="s">
        <v>46</v>
      </c>
      <c r="C994" t="str">
        <f>".2572"</f>
        <v>.2572</v>
      </c>
      <c r="D994" t="str">
        <f>".2888"</f>
        <v>.2888</v>
      </c>
      <c r="E994" t="str">
        <f>".2730"</f>
        <v>.2730</v>
      </c>
    </row>
    <row r="995" spans="1:5" ht="14.25">
      <c r="A995" t="str">
        <f>"24"</f>
        <v>24</v>
      </c>
      <c r="B995" t="s">
        <v>14</v>
      </c>
      <c r="C995" t="str">
        <f>".2584"</f>
        <v>.2584</v>
      </c>
      <c r="D995" t="str">
        <f>".2886"</f>
        <v>.2886</v>
      </c>
      <c r="E995" t="str">
        <f>".2735"</f>
        <v>.2735</v>
      </c>
    </row>
    <row r="996" spans="1:5" ht="14.25">
      <c r="A996" t="str">
        <f>"25"</f>
        <v>25</v>
      </c>
      <c r="B996" t="s">
        <v>33</v>
      </c>
      <c r="C996" t="str">
        <f>".2666"</f>
        <v>.2666</v>
      </c>
      <c r="D996" t="str">
        <f>".2873"</f>
        <v>.2873</v>
      </c>
      <c r="E996" t="str">
        <f>".2770"</f>
        <v>.2770</v>
      </c>
    </row>
    <row r="997" spans="1:5" ht="14.25">
      <c r="A997" t="str">
        <f>"26"</f>
        <v>26</v>
      </c>
      <c r="B997" t="s">
        <v>24</v>
      </c>
      <c r="C997" t="str">
        <f>".2744"</f>
        <v>.2744</v>
      </c>
      <c r="D997" t="str">
        <f>".2825"</f>
        <v>.2825</v>
      </c>
      <c r="E997" t="str">
        <f>".2784"</f>
        <v>.2784</v>
      </c>
    </row>
    <row r="998" spans="1:5" ht="14.25">
      <c r="A998" t="str">
        <f>"27"</f>
        <v>27</v>
      </c>
      <c r="B998" t="s">
        <v>40</v>
      </c>
      <c r="C998" t="str">
        <f>".2686"</f>
        <v>.2686</v>
      </c>
      <c r="D998" t="str">
        <f>".2903"</f>
        <v>.2903</v>
      </c>
      <c r="E998" t="str">
        <f>".2794"</f>
        <v>.2794</v>
      </c>
    </row>
    <row r="999" spans="1:5" ht="14.25">
      <c r="A999" t="str">
        <f>"28"</f>
        <v>28</v>
      </c>
      <c r="B999" t="s">
        <v>47</v>
      </c>
      <c r="C999" t="str">
        <f>".2396"</f>
        <v>.2396</v>
      </c>
      <c r="D999" t="str">
        <f>".3194"</f>
        <v>.3194</v>
      </c>
      <c r="E999" t="str">
        <f>".2795"</f>
        <v>.2795</v>
      </c>
    </row>
    <row r="1000" spans="1:5" ht="14.25">
      <c r="A1000" t="str">
        <f>"29"</f>
        <v>29</v>
      </c>
      <c r="B1000" t="s">
        <v>50</v>
      </c>
      <c r="C1000" t="str">
        <f>".2884"</f>
        <v>.2884</v>
      </c>
      <c r="D1000" t="str">
        <f>".2742"</f>
        <v>.2742</v>
      </c>
      <c r="E1000" t="str">
        <f>".2813"</f>
        <v>.2813</v>
      </c>
    </row>
    <row r="1001" spans="1:5" ht="14.25">
      <c r="A1001" t="str">
        <f>"30"</f>
        <v>30</v>
      </c>
      <c r="B1001" t="s">
        <v>48</v>
      </c>
      <c r="C1001" t="str">
        <f>".2688"</f>
        <v>.2688</v>
      </c>
      <c r="D1001" t="str">
        <f>".3017"</f>
        <v>.3017</v>
      </c>
      <c r="E1001" t="str">
        <f>".2852"</f>
        <v>.2852</v>
      </c>
    </row>
    <row r="1002" spans="1:5" ht="14.25">
      <c r="A1002" t="str">
        <f>"31"</f>
        <v>31</v>
      </c>
      <c r="B1002" t="s">
        <v>82</v>
      </c>
      <c r="C1002" t="str">
        <f>".2714"</f>
        <v>.2714</v>
      </c>
      <c r="D1002" t="str">
        <f>".2993"</f>
        <v>.2993</v>
      </c>
      <c r="E1002" t="str">
        <f>".2853"</f>
        <v>.2853</v>
      </c>
    </row>
    <row r="1003" spans="1:5" ht="14.25">
      <c r="A1003" t="str">
        <f>"32"</f>
        <v>32</v>
      </c>
      <c r="B1003" t="s">
        <v>30</v>
      </c>
      <c r="C1003" t="str">
        <f>".2710"</f>
        <v>.2710</v>
      </c>
      <c r="D1003" t="str">
        <f>".3056"</f>
        <v>.3056</v>
      </c>
      <c r="E1003" t="str">
        <f>".2883"</f>
        <v>.2883</v>
      </c>
    </row>
    <row r="1004" spans="1:5" ht="14.25">
      <c r="A1004" t="str">
        <f>"33"</f>
        <v>33</v>
      </c>
      <c r="B1004" t="s">
        <v>18</v>
      </c>
      <c r="C1004" t="str">
        <f>".2374"</f>
        <v>.2374</v>
      </c>
      <c r="D1004" t="str">
        <f>".3401"</f>
        <v>.3401</v>
      </c>
      <c r="E1004" t="str">
        <f>".2887"</f>
        <v>.2887</v>
      </c>
    </row>
    <row r="1005" spans="1:5" ht="14.25">
      <c r="A1005" t="str">
        <f>"34"</f>
        <v>34</v>
      </c>
      <c r="B1005" t="s">
        <v>52</v>
      </c>
      <c r="C1005" t="str">
        <f>".3354"</f>
        <v>.3354</v>
      </c>
      <c r="D1005" t="str">
        <f>".2532"</f>
        <v>.2532</v>
      </c>
      <c r="E1005" t="str">
        <f>".2943"</f>
        <v>.2943</v>
      </c>
    </row>
    <row r="1006" spans="1:5" ht="14.25">
      <c r="A1006" t="str">
        <f>"35"</f>
        <v>35</v>
      </c>
      <c r="B1006" t="s">
        <v>66</v>
      </c>
      <c r="C1006" t="str">
        <f>".3490"</f>
        <v>.3490</v>
      </c>
      <c r="D1006" t="str">
        <f>".2397"</f>
        <v>.2397</v>
      </c>
      <c r="E1006" t="str">
        <f>".2944"</f>
        <v>.2944</v>
      </c>
    </row>
    <row r="1007" spans="1:5" ht="14.25">
      <c r="A1007" t="str">
        <f>"36"</f>
        <v>36</v>
      </c>
      <c r="B1007" t="s">
        <v>67</v>
      </c>
      <c r="C1007" t="str">
        <f>".2876"</f>
        <v>.2876</v>
      </c>
      <c r="D1007" t="str">
        <f>".3060"</f>
        <v>.3060</v>
      </c>
      <c r="E1007" t="str">
        <f>".2968"</f>
        <v>.2968</v>
      </c>
    </row>
    <row r="1008" spans="1:5" ht="14.25">
      <c r="A1008" t="str">
        <f>"37"</f>
        <v>37</v>
      </c>
      <c r="B1008" t="s">
        <v>64</v>
      </c>
      <c r="C1008" t="str">
        <f>".2872"</f>
        <v>.2872</v>
      </c>
      <c r="D1008" t="str">
        <f>".3071"</f>
        <v>.3071</v>
      </c>
      <c r="E1008" t="str">
        <f>".2972"</f>
        <v>.2972</v>
      </c>
    </row>
    <row r="1009" spans="1:5" ht="14.25">
      <c r="A1009" t="str">
        <f>"38"</f>
        <v>38</v>
      </c>
      <c r="B1009" t="s">
        <v>56</v>
      </c>
      <c r="C1009" t="str">
        <f>".3198"</f>
        <v>.3198</v>
      </c>
      <c r="D1009" t="str">
        <f>".2758"</f>
        <v>.2758</v>
      </c>
      <c r="E1009" t="str">
        <f>".2978"</f>
        <v>.2978</v>
      </c>
    </row>
    <row r="1010" spans="1:5" ht="14.25">
      <c r="A1010" t="str">
        <f>"39"</f>
        <v>39</v>
      </c>
      <c r="B1010" t="s">
        <v>62</v>
      </c>
      <c r="C1010" t="str">
        <f>".2950"</f>
        <v>.2950</v>
      </c>
      <c r="D1010" t="str">
        <f>".3139"</f>
        <v>.3139</v>
      </c>
      <c r="E1010" t="str">
        <f>".3044"</f>
        <v>.3044</v>
      </c>
    </row>
    <row r="1011" spans="1:5" ht="14.25">
      <c r="A1011" t="str">
        <f>"40"</f>
        <v>40</v>
      </c>
      <c r="B1011" t="s">
        <v>58</v>
      </c>
      <c r="C1011" t="str">
        <f>".3038"</f>
        <v>.3038</v>
      </c>
      <c r="D1011" t="str">
        <f>".3083"</f>
        <v>.3083</v>
      </c>
      <c r="E1011" t="str">
        <f>".3060"</f>
        <v>.3060</v>
      </c>
    </row>
    <row r="1012" spans="1:5" ht="14.25">
      <c r="A1012" t="str">
        <f>"41"</f>
        <v>41</v>
      </c>
      <c r="B1012" t="s">
        <v>84</v>
      </c>
      <c r="C1012" t="str">
        <f>".3224"</f>
        <v>.3224</v>
      </c>
      <c r="D1012" t="str">
        <f>".2973"</f>
        <v>.2973</v>
      </c>
      <c r="E1012" t="str">
        <f>".3099"</f>
        <v>.3099</v>
      </c>
    </row>
    <row r="1013" spans="1:5" ht="14.25">
      <c r="A1013" t="str">
        <f>"42"</f>
        <v>42</v>
      </c>
      <c r="B1013" t="s">
        <v>23</v>
      </c>
      <c r="C1013" t="str">
        <f>".3388"</f>
        <v>.3388</v>
      </c>
      <c r="D1013" t="str">
        <f>".2892"</f>
        <v>.2892</v>
      </c>
      <c r="E1013" t="str">
        <f>".3140"</f>
        <v>.3140</v>
      </c>
    </row>
    <row r="1014" spans="1:6" ht="14.25">
      <c r="A1014" t="str">
        <f>"43"</f>
        <v>43</v>
      </c>
      <c r="B1014" t="s">
        <v>28</v>
      </c>
      <c r="C1014" t="str">
        <f>".2796"</f>
        <v>.2796</v>
      </c>
      <c r="D1014" t="str">
        <f>".3508"</f>
        <v>.3508</v>
      </c>
      <c r="E1014" t="str">
        <f>".3152"</f>
        <v>.3152</v>
      </c>
      <c r="F1014" t="s">
        <v>75</v>
      </c>
    </row>
    <row r="1015" spans="1:6" ht="14.25">
      <c r="A1015" t="str">
        <f>"44"</f>
        <v>44</v>
      </c>
      <c r="B1015" t="s">
        <v>44</v>
      </c>
      <c r="C1015" t="str">
        <f>".2656"</f>
        <v>.2656</v>
      </c>
      <c r="D1015" t="str">
        <f>".3649"</f>
        <v>.3649</v>
      </c>
      <c r="E1015" t="str">
        <f>".3152"</f>
        <v>.3152</v>
      </c>
      <c r="F1015" t="s">
        <v>77</v>
      </c>
    </row>
    <row r="1016" spans="1:5" ht="14.25">
      <c r="A1016" t="str">
        <f>"45"</f>
        <v>45</v>
      </c>
      <c r="B1016" t="s">
        <v>63</v>
      </c>
      <c r="C1016" t="str">
        <f>".2802"</f>
        <v>.2802</v>
      </c>
      <c r="D1016" t="str">
        <f>".3518"</f>
        <v>.3518</v>
      </c>
      <c r="E1016" t="str">
        <f>".3160"</f>
        <v>.3160</v>
      </c>
    </row>
    <row r="1017" spans="1:5" ht="14.25">
      <c r="A1017" t="str">
        <f>"46"</f>
        <v>46</v>
      </c>
      <c r="B1017" t="s">
        <v>41</v>
      </c>
      <c r="C1017" t="str">
        <f>".2474"</f>
        <v>.2474</v>
      </c>
      <c r="D1017" t="str">
        <f>".3875"</f>
        <v>.3875</v>
      </c>
      <c r="E1017" t="str">
        <f>".3174"</f>
        <v>.3174</v>
      </c>
    </row>
    <row r="1018" spans="1:5" ht="14.25">
      <c r="A1018" t="str">
        <f>"47"</f>
        <v>47</v>
      </c>
      <c r="B1018" t="s">
        <v>21</v>
      </c>
      <c r="C1018" t="str">
        <f>".2512"</f>
        <v>.2512</v>
      </c>
      <c r="D1018" t="str">
        <f>".3849"</f>
        <v>.3849</v>
      </c>
      <c r="E1018" t="str">
        <f>".3180"</f>
        <v>.3180</v>
      </c>
    </row>
    <row r="1019" spans="1:5" ht="14.25">
      <c r="A1019" t="str">
        <f>"48"</f>
        <v>48</v>
      </c>
      <c r="B1019" t="s">
        <v>60</v>
      </c>
      <c r="C1019" t="str">
        <f>".2748"</f>
        <v>.2748</v>
      </c>
      <c r="D1019" t="str">
        <f>".3648"</f>
        <v>.3648</v>
      </c>
      <c r="E1019" t="str">
        <f>".3198"</f>
        <v>.3198</v>
      </c>
    </row>
    <row r="1020" spans="1:5" ht="14.25">
      <c r="A1020" t="str">
        <f>"49"</f>
        <v>49</v>
      </c>
      <c r="B1020" t="s">
        <v>79</v>
      </c>
      <c r="C1020" t="str">
        <f>".3002"</f>
        <v>.3002</v>
      </c>
      <c r="D1020" t="str">
        <f>".3413"</f>
        <v>.3413</v>
      </c>
      <c r="E1020" t="str">
        <f>".3207"</f>
        <v>.3207</v>
      </c>
    </row>
    <row r="1021" spans="1:5" ht="14.25">
      <c r="A1021" t="str">
        <f>"50"</f>
        <v>50</v>
      </c>
      <c r="B1021" t="s">
        <v>29</v>
      </c>
      <c r="C1021" t="str">
        <f>".3100"</f>
        <v>.3100</v>
      </c>
      <c r="D1021" t="str">
        <f>".3377"</f>
        <v>.3377</v>
      </c>
      <c r="E1021" t="str">
        <f>".3239"</f>
        <v>.3239</v>
      </c>
    </row>
    <row r="1022" spans="1:5" ht="14.25">
      <c r="A1022" t="str">
        <f>"51"</f>
        <v>51</v>
      </c>
      <c r="B1022" t="s">
        <v>53</v>
      </c>
      <c r="C1022" t="str">
        <f>".3244"</f>
        <v>.3244</v>
      </c>
      <c r="D1022" t="str">
        <f>".3268"</f>
        <v>.3268</v>
      </c>
      <c r="E1022" t="str">
        <f>".3256"</f>
        <v>.3256</v>
      </c>
    </row>
    <row r="1023" spans="1:5" ht="14.25">
      <c r="A1023" t="str">
        <f>"52"</f>
        <v>52</v>
      </c>
      <c r="B1023" t="s">
        <v>49</v>
      </c>
      <c r="C1023" t="str">
        <f>".3282"</f>
        <v>.3282</v>
      </c>
      <c r="D1023" t="str">
        <f>".3282"</f>
        <v>.3282</v>
      </c>
      <c r="E1023" t="str">
        <f>".3282"</f>
        <v>.3282</v>
      </c>
    </row>
    <row r="1024" spans="1:5" ht="14.25">
      <c r="A1024" t="str">
        <f>"53"</f>
        <v>53</v>
      </c>
      <c r="B1024" t="s">
        <v>26</v>
      </c>
      <c r="C1024" t="str">
        <f>".2886"</f>
        <v>.2886</v>
      </c>
      <c r="D1024" t="str">
        <f>".3763"</f>
        <v>.3763</v>
      </c>
      <c r="E1024" t="str">
        <f>".3325"</f>
        <v>.3325</v>
      </c>
    </row>
    <row r="1025" spans="1:5" ht="14.25">
      <c r="A1025" t="str">
        <f>"54"</f>
        <v>54</v>
      </c>
      <c r="B1025" t="s">
        <v>61</v>
      </c>
      <c r="C1025" t="str">
        <f>".3030"</f>
        <v>.3030</v>
      </c>
      <c r="D1025" t="str">
        <f>".3623"</f>
        <v>.3623</v>
      </c>
      <c r="E1025" t="str">
        <f>".3327"</f>
        <v>.3327</v>
      </c>
    </row>
    <row r="1026" spans="1:5" ht="14.25">
      <c r="A1026" t="str">
        <f>"55"</f>
        <v>55</v>
      </c>
      <c r="B1026" t="s">
        <v>59</v>
      </c>
      <c r="C1026" t="str">
        <f>".3676"</f>
        <v>.3676</v>
      </c>
      <c r="D1026" t="str">
        <f>".3008"</f>
        <v>.3008</v>
      </c>
      <c r="E1026" t="str">
        <f>".3342"</f>
        <v>.3342</v>
      </c>
    </row>
    <row r="1027" spans="1:5" ht="14.25">
      <c r="A1027" t="str">
        <f>"56"</f>
        <v>56</v>
      </c>
      <c r="B1027" t="s">
        <v>74</v>
      </c>
      <c r="C1027" t="str">
        <f>".3432"</f>
        <v>.3432</v>
      </c>
      <c r="D1027" t="str">
        <f>".3362"</f>
        <v>.3362</v>
      </c>
      <c r="E1027" t="str">
        <f>".3397"</f>
        <v>.3397</v>
      </c>
    </row>
    <row r="1028" spans="1:5" ht="14.25">
      <c r="A1028" t="str">
        <f>"57"</f>
        <v>57</v>
      </c>
      <c r="B1028" t="s">
        <v>86</v>
      </c>
      <c r="C1028" t="str">
        <f>".3082"</f>
        <v>.3082</v>
      </c>
      <c r="D1028" t="str">
        <f>".3731"</f>
        <v>.3731</v>
      </c>
      <c r="E1028" t="str">
        <f>".3407"</f>
        <v>.3407</v>
      </c>
    </row>
    <row r="1029" spans="1:5" ht="14.25">
      <c r="A1029" t="str">
        <f>"58"</f>
        <v>58</v>
      </c>
      <c r="B1029" t="s">
        <v>85</v>
      </c>
      <c r="C1029" t="str">
        <f>".3652"</f>
        <v>.3652</v>
      </c>
      <c r="D1029" t="str">
        <f>".3181"</f>
        <v>.3181</v>
      </c>
      <c r="E1029" t="str">
        <f>".3417"</f>
        <v>.3417</v>
      </c>
    </row>
    <row r="1030" spans="1:5" ht="14.25">
      <c r="A1030" t="str">
        <f>"59"</f>
        <v>59</v>
      </c>
      <c r="B1030" t="s">
        <v>57</v>
      </c>
      <c r="C1030" t="str">
        <f>".3028"</f>
        <v>.3028</v>
      </c>
      <c r="D1030" t="str">
        <f>".3841"</f>
        <v>.3841</v>
      </c>
      <c r="E1030" t="str">
        <f>".3434"</f>
        <v>.3434</v>
      </c>
    </row>
    <row r="1031" spans="1:5" ht="14.25">
      <c r="A1031" t="str">
        <f>"60"</f>
        <v>60</v>
      </c>
      <c r="B1031" t="s">
        <v>76</v>
      </c>
      <c r="C1031" t="str">
        <f>".2988"</f>
        <v>.2988</v>
      </c>
      <c r="D1031" t="str">
        <f>".3893"</f>
        <v>.3893</v>
      </c>
      <c r="E1031" t="str">
        <f>".3440"</f>
        <v>.3440</v>
      </c>
    </row>
    <row r="1032" spans="1:5" ht="14.25">
      <c r="A1032" t="str">
        <f>"61"</f>
        <v>61</v>
      </c>
      <c r="B1032" t="s">
        <v>87</v>
      </c>
      <c r="C1032" t="str">
        <f>".3040"</f>
        <v>.3040</v>
      </c>
      <c r="D1032" t="str">
        <f>".3868"</f>
        <v>.3868</v>
      </c>
      <c r="E1032" t="str">
        <f>".3454"</f>
        <v>.3454</v>
      </c>
    </row>
    <row r="1033" spans="1:5" ht="14.25">
      <c r="A1033" t="str">
        <f>"62"</f>
        <v>62</v>
      </c>
      <c r="B1033" t="s">
        <v>68</v>
      </c>
      <c r="C1033" t="str">
        <f>".3290"</f>
        <v>.3290</v>
      </c>
      <c r="D1033" t="str">
        <f>".3666"</f>
        <v>.3666</v>
      </c>
      <c r="E1033" t="str">
        <f>".3478"</f>
        <v>.3478</v>
      </c>
    </row>
    <row r="1034" spans="1:5" ht="14.25">
      <c r="A1034" t="str">
        <f>"63"</f>
        <v>63</v>
      </c>
      <c r="B1034" t="s">
        <v>43</v>
      </c>
      <c r="C1034" t="str">
        <f>".3718"</f>
        <v>.3718</v>
      </c>
      <c r="D1034" t="str">
        <f>".3359"</f>
        <v>.3359</v>
      </c>
      <c r="E1034" t="str">
        <f>".3539"</f>
        <v>.3539</v>
      </c>
    </row>
    <row r="1035" spans="1:5" ht="14.25">
      <c r="A1035" t="str">
        <f>"64"</f>
        <v>64</v>
      </c>
      <c r="B1035" t="s">
        <v>70</v>
      </c>
      <c r="C1035" t="str">
        <f>".2896"</f>
        <v>.2896</v>
      </c>
      <c r="D1035" t="str">
        <f>".4194"</f>
        <v>.4194</v>
      </c>
      <c r="E1035" t="str">
        <f>".3545"</f>
        <v>.3545</v>
      </c>
    </row>
    <row r="1036" spans="1:5" ht="14.25">
      <c r="A1036" t="str">
        <f>"65"</f>
        <v>65</v>
      </c>
      <c r="B1036" t="s">
        <v>72</v>
      </c>
      <c r="C1036" t="str">
        <f>".3042"</f>
        <v>.3042</v>
      </c>
      <c r="D1036" t="str">
        <f>".4088"</f>
        <v>.4088</v>
      </c>
      <c r="E1036" t="str">
        <f>".3565"</f>
        <v>.3565</v>
      </c>
    </row>
    <row r="1037" spans="1:5" ht="14.25">
      <c r="A1037" t="str">
        <f>"66"</f>
        <v>66</v>
      </c>
      <c r="B1037" t="s">
        <v>37</v>
      </c>
      <c r="C1037" t="str">
        <f>".3616"</f>
        <v>.3616</v>
      </c>
      <c r="D1037" t="str">
        <f>".3569"</f>
        <v>.3569</v>
      </c>
      <c r="E1037" t="str">
        <f>".3593"</f>
        <v>.3593</v>
      </c>
    </row>
    <row r="1038" spans="1:5" ht="14.25">
      <c r="A1038" t="str">
        <f>"67"</f>
        <v>67</v>
      </c>
      <c r="B1038" t="s">
        <v>69</v>
      </c>
      <c r="C1038" t="str">
        <f>".3446"</f>
        <v>.3446</v>
      </c>
      <c r="D1038" t="str">
        <f>".3806"</f>
        <v>.3806</v>
      </c>
      <c r="E1038" t="str">
        <f>".3626"</f>
        <v>.3626</v>
      </c>
    </row>
    <row r="1039" spans="1:5" ht="14.25">
      <c r="A1039" t="str">
        <f>"68"</f>
        <v>68</v>
      </c>
      <c r="B1039" t="s">
        <v>73</v>
      </c>
      <c r="C1039" t="str">
        <f>".3310"</f>
        <v>.3310</v>
      </c>
      <c r="D1039" t="str">
        <f>".3971"</f>
        <v>.3971</v>
      </c>
      <c r="E1039" t="str">
        <f>".3641"</f>
        <v>.3641</v>
      </c>
    </row>
    <row r="1040" spans="1:6" ht="14.25">
      <c r="A1040" t="str">
        <f>"69"</f>
        <v>69</v>
      </c>
      <c r="B1040" t="s">
        <v>78</v>
      </c>
      <c r="C1040" t="str">
        <f>".4176"</f>
        <v>.4176</v>
      </c>
      <c r="D1040" t="str">
        <f>".3171"</f>
        <v>.3171</v>
      </c>
      <c r="E1040" t="str">
        <f>".3673"</f>
        <v>.3673</v>
      </c>
      <c r="F1040" t="s">
        <v>75</v>
      </c>
    </row>
    <row r="1041" spans="1:6" ht="14.25">
      <c r="A1041" t="str">
        <f>"70"</f>
        <v>70</v>
      </c>
      <c r="B1041" t="s">
        <v>36</v>
      </c>
      <c r="C1041" t="str">
        <f>".3758"</f>
        <v>.3758</v>
      </c>
      <c r="D1041" t="str">
        <f>".3588"</f>
        <v>.3588</v>
      </c>
      <c r="E1041" t="str">
        <f>".3673"</f>
        <v>.3673</v>
      </c>
      <c r="F1041" t="s">
        <v>77</v>
      </c>
    </row>
    <row r="1042" spans="1:5" ht="14.25">
      <c r="A1042" t="str">
        <f>"71"</f>
        <v>71</v>
      </c>
      <c r="B1042" t="s">
        <v>90</v>
      </c>
      <c r="C1042" t="str">
        <f>".3612"</f>
        <v>.3612</v>
      </c>
      <c r="D1042" t="str">
        <f>".3886"</f>
        <v>.3886</v>
      </c>
      <c r="E1042" t="str">
        <f>".3749"</f>
        <v>.3749</v>
      </c>
    </row>
    <row r="1043" spans="1:5" ht="14.25">
      <c r="A1043" t="str">
        <f>"72"</f>
        <v>72</v>
      </c>
      <c r="B1043" t="s">
        <v>71</v>
      </c>
      <c r="C1043" t="str">
        <f>".4224"</f>
        <v>.4224</v>
      </c>
      <c r="D1043" t="str">
        <f>".3445"</f>
        <v>.3445</v>
      </c>
      <c r="E1043" t="str">
        <f>".3835"</f>
        <v>.3835</v>
      </c>
    </row>
    <row r="1044" spans="1:5" ht="14.25">
      <c r="A1044" t="str">
        <f>"73"</f>
        <v>73</v>
      </c>
      <c r="B1044" t="s">
        <v>88</v>
      </c>
      <c r="C1044" t="str">
        <f>".3590"</f>
        <v>.3590</v>
      </c>
      <c r="D1044" t="str">
        <f>".4267"</f>
        <v>.4267</v>
      </c>
      <c r="E1044" t="str">
        <f>".3928"</f>
        <v>.3928</v>
      </c>
    </row>
    <row r="1045" spans="1:5" ht="14.25">
      <c r="A1045" t="str">
        <f>"74"</f>
        <v>74</v>
      </c>
      <c r="B1045" t="s">
        <v>91</v>
      </c>
      <c r="C1045" t="str">
        <f>".3570"</f>
        <v>.3570</v>
      </c>
      <c r="D1045" t="str">
        <f>".4549"</f>
        <v>.4549</v>
      </c>
      <c r="E1045" t="str">
        <f>".4059"</f>
        <v>.4059</v>
      </c>
    </row>
    <row r="1046" spans="1:5" ht="14.25">
      <c r="A1046" t="str">
        <f>"75"</f>
        <v>75</v>
      </c>
      <c r="B1046" t="s">
        <v>81</v>
      </c>
      <c r="C1046" t="str">
        <f>".5648"</f>
        <v>.5648</v>
      </c>
      <c r="D1046" t="str">
        <f>".2938"</f>
        <v>.2938</v>
      </c>
      <c r="E1046" t="str">
        <f>".4293"</f>
        <v>.4293</v>
      </c>
    </row>
    <row r="1047" spans="1:5" ht="14.25">
      <c r="A1047" t="str">
        <f>"76"</f>
        <v>76</v>
      </c>
      <c r="B1047" t="s">
        <v>65</v>
      </c>
      <c r="C1047" t="str">
        <f>".4844"</f>
        <v>.4844</v>
      </c>
      <c r="D1047" t="str">
        <f>".3866"</f>
        <v>.3866</v>
      </c>
      <c r="E1047" t="str">
        <f>".4355"</f>
        <v>.4355</v>
      </c>
    </row>
    <row r="1048" spans="1:5" ht="14.25">
      <c r="A1048" t="str">
        <f>"77"</f>
        <v>77</v>
      </c>
      <c r="B1048" t="s">
        <v>93</v>
      </c>
      <c r="C1048" t="str">
        <f>".3786"</f>
        <v>.3786</v>
      </c>
      <c r="D1048" t="str">
        <f>".5056"</f>
        <v>.5056</v>
      </c>
      <c r="E1048" t="str">
        <f>".4421"</f>
        <v>.4421</v>
      </c>
    </row>
    <row r="1049" spans="1:5" ht="14.25">
      <c r="A1049" t="str">
        <f>"78"</f>
        <v>78</v>
      </c>
      <c r="B1049" t="s">
        <v>80</v>
      </c>
      <c r="C1049" t="str">
        <f>".4666"</f>
        <v>.4666</v>
      </c>
      <c r="D1049" t="str">
        <f>".4409"</f>
        <v>.4409</v>
      </c>
      <c r="E1049" t="str">
        <f>".4537"</f>
        <v>.4537</v>
      </c>
    </row>
    <row r="1050" spans="1:5" ht="14.25">
      <c r="A1050" t="str">
        <f>"79"</f>
        <v>79</v>
      </c>
      <c r="B1050" t="s">
        <v>89</v>
      </c>
      <c r="C1050" t="str">
        <f>".4402"</f>
        <v>.4402</v>
      </c>
      <c r="D1050" t="str">
        <f>".4745"</f>
        <v>.4745</v>
      </c>
      <c r="E1050" t="str">
        <f>".4574"</f>
        <v>.4574</v>
      </c>
    </row>
    <row r="1051" spans="1:5" ht="14.25">
      <c r="A1051" t="str">
        <f>"80"</f>
        <v>80</v>
      </c>
      <c r="B1051" t="s">
        <v>92</v>
      </c>
      <c r="C1051" t="str">
        <f>".3558"</f>
        <v>.3558</v>
      </c>
      <c r="D1051" t="str">
        <f>".6287"</f>
        <v>.6287</v>
      </c>
      <c r="E1051" t="str">
        <f>".4923"</f>
        <v>.4923</v>
      </c>
    </row>
    <row r="1052" spans="1:5" ht="14.25">
      <c r="A1052" t="str">
        <f>"81"</f>
        <v>81</v>
      </c>
      <c r="B1052" t="s">
        <v>96</v>
      </c>
      <c r="C1052" t="str">
        <f>".2248"</f>
        <v>.2248</v>
      </c>
      <c r="D1052" t="str">
        <f>"5.0000"</f>
        <v>5.0000</v>
      </c>
      <c r="E1052" t="str">
        <f>"2.6124"</f>
        <v>2.6124</v>
      </c>
    </row>
    <row r="1053" spans="1:5" ht="14.25">
      <c r="A1053" t="str">
        <f>"82"</f>
        <v>82</v>
      </c>
      <c r="B1053" t="s">
        <v>97</v>
      </c>
      <c r="C1053" t="str">
        <f>".3356"</f>
        <v>.3356</v>
      </c>
      <c r="D1053" t="str">
        <f>"5.0000"</f>
        <v>5.0000</v>
      </c>
      <c r="E1053" t="str">
        <f>"2.6678"</f>
        <v>2.6678</v>
      </c>
    </row>
    <row r="1054" spans="1:5" ht="14.25">
      <c r="A1054" t="str">
        <f>"83"</f>
        <v>83</v>
      </c>
      <c r="B1054" t="s">
        <v>99</v>
      </c>
      <c r="C1054" t="str">
        <f>"5.0000"</f>
        <v>5.0000</v>
      </c>
      <c r="D1054" t="str">
        <f>".3600"</f>
        <v>.3600</v>
      </c>
      <c r="E1054" t="str">
        <f>"2.6800"</f>
        <v>2.6800</v>
      </c>
    </row>
    <row r="1055" spans="1:5" ht="14.25">
      <c r="A1055" t="str">
        <f>"84"</f>
        <v>84</v>
      </c>
      <c r="B1055" t="s">
        <v>95</v>
      </c>
      <c r="C1055" t="str">
        <f>"5.0000"</f>
        <v>5.0000</v>
      </c>
      <c r="D1055" t="str">
        <f>"5.0000"</f>
        <v>5.0000</v>
      </c>
      <c r="E1055" t="str">
        <f>"5.0000"</f>
        <v>5.0000</v>
      </c>
    </row>
    <row r="1057" ht="14.25">
      <c r="A1057" t="s">
        <v>155</v>
      </c>
    </row>
    <row r="1058" spans="1:5" ht="14.25">
      <c r="A1058" t="s">
        <v>4</v>
      </c>
      <c r="B1058" t="s">
        <v>5</v>
      </c>
      <c r="C1058" t="s">
        <v>145</v>
      </c>
      <c r="D1058" t="s">
        <v>146</v>
      </c>
      <c r="E1058" t="s">
        <v>147</v>
      </c>
    </row>
    <row r="1059" spans="1:5" ht="14.25">
      <c r="A1059" t="str">
        <f>"1"</f>
        <v>1</v>
      </c>
      <c r="B1059" t="s">
        <v>16</v>
      </c>
      <c r="C1059" t="str">
        <f>".2026"</f>
        <v>.2026</v>
      </c>
      <c r="D1059" t="str">
        <f>".2214"</f>
        <v>.2214</v>
      </c>
      <c r="E1059" t="str">
        <f>".2120"</f>
        <v>.2120</v>
      </c>
    </row>
    <row r="1060" spans="1:5" ht="14.25">
      <c r="A1060" t="str">
        <f>"2"</f>
        <v>2</v>
      </c>
      <c r="B1060" t="s">
        <v>20</v>
      </c>
      <c r="C1060" t="str">
        <f>".1832"</f>
        <v>.1832</v>
      </c>
      <c r="D1060" t="str">
        <f>".2446"</f>
        <v>.2446</v>
      </c>
      <c r="E1060" t="str">
        <f>".2139"</f>
        <v>.2139</v>
      </c>
    </row>
    <row r="1061" spans="1:5" ht="14.25">
      <c r="A1061" t="str">
        <f>"3"</f>
        <v>3</v>
      </c>
      <c r="B1061" t="s">
        <v>19</v>
      </c>
      <c r="C1061" t="str">
        <f>".2134"</f>
        <v>.2134</v>
      </c>
      <c r="D1061" t="str">
        <f>".2423"</f>
        <v>.2423</v>
      </c>
      <c r="E1061" t="str">
        <f>".2279"</f>
        <v>.2279</v>
      </c>
    </row>
    <row r="1062" spans="1:5" ht="14.25">
      <c r="A1062" t="str">
        <f>"4"</f>
        <v>4</v>
      </c>
      <c r="B1062" t="s">
        <v>15</v>
      </c>
      <c r="C1062" t="str">
        <f>".2468"</f>
        <v>.2468</v>
      </c>
      <c r="D1062" t="str">
        <f>".2140"</f>
        <v>.2140</v>
      </c>
      <c r="E1062" t="str">
        <f>".2304"</f>
        <v>.2304</v>
      </c>
    </row>
    <row r="1063" spans="1:5" ht="14.25">
      <c r="A1063" t="str">
        <f>"5"</f>
        <v>5</v>
      </c>
      <c r="B1063" t="s">
        <v>13</v>
      </c>
      <c r="C1063" t="str">
        <f>".2528"</f>
        <v>.2528</v>
      </c>
      <c r="D1063" t="str">
        <f>".2102"</f>
        <v>.2102</v>
      </c>
      <c r="E1063" t="str">
        <f>".2315"</f>
        <v>.2315</v>
      </c>
    </row>
    <row r="1064" spans="1:5" ht="14.25">
      <c r="A1064" t="str">
        <f>"6"</f>
        <v>6</v>
      </c>
      <c r="B1064" t="s">
        <v>26</v>
      </c>
      <c r="C1064" t="str">
        <f>".2180"</f>
        <v>.2180</v>
      </c>
      <c r="D1064" t="str">
        <f>".2526"</f>
        <v>.2526</v>
      </c>
      <c r="E1064" t="str">
        <f>".2353"</f>
        <v>.2353</v>
      </c>
    </row>
    <row r="1065" spans="1:5" ht="14.25">
      <c r="A1065" t="str">
        <f>"7"</f>
        <v>7</v>
      </c>
      <c r="B1065" t="s">
        <v>31</v>
      </c>
      <c r="C1065" t="str">
        <f>".2044"</f>
        <v>.2044</v>
      </c>
      <c r="D1065" t="str">
        <f>".2704"</f>
        <v>.2704</v>
      </c>
      <c r="E1065" t="str">
        <f>".2374"</f>
        <v>.2374</v>
      </c>
    </row>
    <row r="1066" spans="1:5" ht="14.25">
      <c r="A1066" t="str">
        <f>"8"</f>
        <v>8</v>
      </c>
      <c r="B1066" t="s">
        <v>21</v>
      </c>
      <c r="C1066" t="str">
        <f>".2298"</f>
        <v>.2298</v>
      </c>
      <c r="D1066" t="str">
        <f>".2491"</f>
        <v>.2491</v>
      </c>
      <c r="E1066" t="str">
        <f>".2395"</f>
        <v>.2395</v>
      </c>
    </row>
    <row r="1067" spans="1:5" ht="14.25">
      <c r="A1067" t="str">
        <f>"9"</f>
        <v>9</v>
      </c>
      <c r="B1067" t="s">
        <v>14</v>
      </c>
      <c r="C1067" t="str">
        <f>".2736"</f>
        <v>.2736</v>
      </c>
      <c r="D1067" t="str">
        <f>".2138"</f>
        <v>.2138</v>
      </c>
      <c r="E1067" t="str">
        <f>".2437"</f>
        <v>.2437</v>
      </c>
    </row>
    <row r="1068" spans="1:5" ht="14.25">
      <c r="A1068" t="str">
        <f>"10"</f>
        <v>10</v>
      </c>
      <c r="B1068" t="s">
        <v>27</v>
      </c>
      <c r="C1068" t="str">
        <f>".2352"</f>
        <v>.2352</v>
      </c>
      <c r="D1068" t="str">
        <f>".2571"</f>
        <v>.2571</v>
      </c>
      <c r="E1068" t="str">
        <f>".2461"</f>
        <v>.2461</v>
      </c>
    </row>
    <row r="1069" spans="1:5" ht="14.25">
      <c r="A1069" t="str">
        <f>"11"</f>
        <v>11</v>
      </c>
      <c r="B1069" t="s">
        <v>42</v>
      </c>
      <c r="C1069" t="str">
        <f>".2118"</f>
        <v>.2118</v>
      </c>
      <c r="D1069" t="str">
        <f>".2812"</f>
        <v>.2812</v>
      </c>
      <c r="E1069" t="str">
        <f>".2465"</f>
        <v>.2465</v>
      </c>
    </row>
    <row r="1070" spans="1:5" ht="14.25">
      <c r="A1070" t="str">
        <f>"12"</f>
        <v>12</v>
      </c>
      <c r="B1070" t="s">
        <v>66</v>
      </c>
      <c r="C1070" t="str">
        <f>".1634"</f>
        <v>.1634</v>
      </c>
      <c r="D1070" t="str">
        <f>".3300"</f>
        <v>.3300</v>
      </c>
      <c r="E1070" t="str">
        <f>".2467"</f>
        <v>.2467</v>
      </c>
    </row>
    <row r="1071" spans="1:5" ht="14.25">
      <c r="A1071" t="str">
        <f>"13"</f>
        <v>13</v>
      </c>
      <c r="B1071" t="s">
        <v>17</v>
      </c>
      <c r="C1071" t="str">
        <f>".2610"</f>
        <v>.2610</v>
      </c>
      <c r="D1071" t="str">
        <f>".2329"</f>
        <v>.2329</v>
      </c>
      <c r="E1071" t="str">
        <f>".2470"</f>
        <v>.2470</v>
      </c>
    </row>
    <row r="1072" spans="1:5" ht="14.25">
      <c r="A1072" t="str">
        <f>"14"</f>
        <v>14</v>
      </c>
      <c r="B1072" t="s">
        <v>41</v>
      </c>
      <c r="C1072" t="str">
        <f>".2144"</f>
        <v>.2144</v>
      </c>
      <c r="D1072" t="str">
        <f>".2804"</f>
        <v>.2804</v>
      </c>
      <c r="E1072" t="str">
        <f>".2474"</f>
        <v>.2474</v>
      </c>
    </row>
    <row r="1073" spans="1:5" ht="14.25">
      <c r="A1073" t="str">
        <f>"15"</f>
        <v>15</v>
      </c>
      <c r="B1073" t="s">
        <v>50</v>
      </c>
      <c r="C1073" t="str">
        <f>".1942"</f>
        <v>.1942</v>
      </c>
      <c r="D1073" t="str">
        <f>".3011"</f>
        <v>.3011</v>
      </c>
      <c r="E1073" t="str">
        <f>".2476"</f>
        <v>.2476</v>
      </c>
    </row>
    <row r="1074" spans="1:5" ht="14.25">
      <c r="A1074" t="str">
        <f>"16"</f>
        <v>16</v>
      </c>
      <c r="B1074" t="s">
        <v>25</v>
      </c>
      <c r="C1074" t="str">
        <f>".2460"</f>
        <v>.2460</v>
      </c>
      <c r="D1074" t="str">
        <f>".2524"</f>
        <v>.2524</v>
      </c>
      <c r="E1074" t="str">
        <f>".2492"</f>
        <v>.2492</v>
      </c>
    </row>
    <row r="1075" spans="1:5" ht="14.25">
      <c r="A1075" t="str">
        <f>"17"</f>
        <v>17</v>
      </c>
      <c r="B1075" t="s">
        <v>23</v>
      </c>
      <c r="C1075" t="str">
        <f>".2482"</f>
        <v>.2482</v>
      </c>
      <c r="D1075" t="str">
        <f>".2513"</f>
        <v>.2513</v>
      </c>
      <c r="E1075" t="str">
        <f>".2498"</f>
        <v>.2498</v>
      </c>
    </row>
    <row r="1076" spans="1:5" ht="14.25">
      <c r="A1076" t="str">
        <f>"18"</f>
        <v>18</v>
      </c>
      <c r="B1076" t="s">
        <v>46</v>
      </c>
      <c r="C1076" t="str">
        <f>".2050"</f>
        <v>.2050</v>
      </c>
      <c r="D1076" t="str">
        <f>".2959"</f>
        <v>.2959</v>
      </c>
      <c r="E1076" t="str">
        <f>".2504"</f>
        <v>.2504</v>
      </c>
    </row>
    <row r="1077" spans="1:6" ht="14.25">
      <c r="A1077" t="str">
        <f>"19"</f>
        <v>19</v>
      </c>
      <c r="B1077" t="s">
        <v>38</v>
      </c>
      <c r="C1077" t="str">
        <f>".2238"</f>
        <v>.2238</v>
      </c>
      <c r="D1077" t="str">
        <f>".2771"</f>
        <v>.2771</v>
      </c>
      <c r="E1077" t="str">
        <f>".2505"</f>
        <v>.2505</v>
      </c>
      <c r="F1077" t="s">
        <v>75</v>
      </c>
    </row>
    <row r="1078" spans="1:6" ht="14.25">
      <c r="A1078" t="str">
        <f>"20"</f>
        <v>20</v>
      </c>
      <c r="B1078" t="s">
        <v>45</v>
      </c>
      <c r="C1078" t="str">
        <f>".2132"</f>
        <v>.2132</v>
      </c>
      <c r="D1078" t="str">
        <f>".2878"</f>
        <v>.2878</v>
      </c>
      <c r="E1078" t="str">
        <f>".2505"</f>
        <v>.2505</v>
      </c>
      <c r="F1078" t="s">
        <v>77</v>
      </c>
    </row>
    <row r="1079" spans="1:5" ht="14.25">
      <c r="A1079" t="str">
        <f>"21"</f>
        <v>21</v>
      </c>
      <c r="B1079" t="s">
        <v>24</v>
      </c>
      <c r="C1079" t="str">
        <f>".2538"</f>
        <v>.2538</v>
      </c>
      <c r="D1079" t="str">
        <f>".2520"</f>
        <v>.2520</v>
      </c>
      <c r="E1079" t="str">
        <f>".2529"</f>
        <v>.2529</v>
      </c>
    </row>
    <row r="1080" spans="1:5" ht="14.25">
      <c r="A1080" t="str">
        <f>"22"</f>
        <v>22</v>
      </c>
      <c r="B1080" t="s">
        <v>59</v>
      </c>
      <c r="C1080" t="str">
        <f>".1912"</f>
        <v>.1912</v>
      </c>
      <c r="D1080" t="str">
        <f>".3162"</f>
        <v>.3162</v>
      </c>
      <c r="E1080" t="str">
        <f>".2537"</f>
        <v>.2537</v>
      </c>
    </row>
    <row r="1081" spans="1:5" ht="14.25">
      <c r="A1081" t="str">
        <f>"23"</f>
        <v>23</v>
      </c>
      <c r="B1081" t="s">
        <v>32</v>
      </c>
      <c r="C1081" t="str">
        <f>".2430"</f>
        <v>.2430</v>
      </c>
      <c r="D1081" t="str">
        <f>".2710"</f>
        <v>.2710</v>
      </c>
      <c r="E1081" t="str">
        <f>".2570"</f>
        <v>.2570</v>
      </c>
    </row>
    <row r="1082" spans="1:5" ht="14.25">
      <c r="A1082" t="str">
        <f>"24"</f>
        <v>24</v>
      </c>
      <c r="B1082" t="s">
        <v>39</v>
      </c>
      <c r="C1082" t="str">
        <f>".2478"</f>
        <v>.2478</v>
      </c>
      <c r="D1082" t="str">
        <f>".2776"</f>
        <v>.2776</v>
      </c>
      <c r="E1082" t="str">
        <f>".2627"</f>
        <v>.2627</v>
      </c>
    </row>
    <row r="1083" spans="1:5" ht="14.25">
      <c r="A1083" t="str">
        <f>"25"</f>
        <v>25</v>
      </c>
      <c r="B1083" t="s">
        <v>47</v>
      </c>
      <c r="C1083" t="str">
        <f>".2346"</f>
        <v>.2346</v>
      </c>
      <c r="D1083" t="str">
        <f>".2968"</f>
        <v>.2968</v>
      </c>
      <c r="E1083" t="str">
        <f>".2657"</f>
        <v>.2657</v>
      </c>
    </row>
    <row r="1084" spans="1:5" ht="14.25">
      <c r="A1084" t="str">
        <f>"26"</f>
        <v>26</v>
      </c>
      <c r="B1084" t="s">
        <v>18</v>
      </c>
      <c r="C1084" t="str">
        <f>".2930"</f>
        <v>.2930</v>
      </c>
      <c r="D1084" t="str">
        <f>".2397"</f>
        <v>.2397</v>
      </c>
      <c r="E1084" t="str">
        <f>".2664"</f>
        <v>.2664</v>
      </c>
    </row>
    <row r="1085" spans="1:5" ht="14.25">
      <c r="A1085" t="str">
        <f>"27"</f>
        <v>27</v>
      </c>
      <c r="B1085" t="s">
        <v>48</v>
      </c>
      <c r="C1085" t="str">
        <f>".2402"</f>
        <v>.2402</v>
      </c>
      <c r="D1085" t="str">
        <f>".2982"</f>
        <v>.2982</v>
      </c>
      <c r="E1085" t="str">
        <f>".2692"</f>
        <v>.2692</v>
      </c>
    </row>
    <row r="1086" spans="1:5" ht="14.25">
      <c r="A1086" t="str">
        <f>"28"</f>
        <v>28</v>
      </c>
      <c r="B1086" t="s">
        <v>40</v>
      </c>
      <c r="C1086" t="str">
        <f>".2622"</f>
        <v>.2622</v>
      </c>
      <c r="D1086" t="str">
        <f>".2782"</f>
        <v>.2782</v>
      </c>
      <c r="E1086" t="str">
        <f>".2702"</f>
        <v>.2702</v>
      </c>
    </row>
    <row r="1087" spans="1:5" ht="14.25">
      <c r="A1087" t="str">
        <f>"29"</f>
        <v>29</v>
      </c>
      <c r="B1087" t="s">
        <v>28</v>
      </c>
      <c r="C1087" t="str">
        <f>".2794"</f>
        <v>.2794</v>
      </c>
      <c r="D1087" t="str">
        <f>".2638"</f>
        <v>.2638</v>
      </c>
      <c r="E1087" t="str">
        <f>".2716"</f>
        <v>.2716</v>
      </c>
    </row>
    <row r="1088" spans="1:5" ht="14.25">
      <c r="A1088" t="str">
        <f>"30"</f>
        <v>30</v>
      </c>
      <c r="B1088" t="s">
        <v>54</v>
      </c>
      <c r="C1088" t="str">
        <f>".2414"</f>
        <v>.2414</v>
      </c>
      <c r="D1088" t="str">
        <f>".3061"</f>
        <v>.3061</v>
      </c>
      <c r="E1088" t="str">
        <f>".2738"</f>
        <v>.2738</v>
      </c>
    </row>
    <row r="1089" spans="1:5" ht="14.25">
      <c r="A1089" t="str">
        <f>"31"</f>
        <v>31</v>
      </c>
      <c r="B1089" t="s">
        <v>51</v>
      </c>
      <c r="C1089" t="str">
        <f>".2470"</f>
        <v>.2470</v>
      </c>
      <c r="D1089" t="str">
        <f>".3022"</f>
        <v>.3022</v>
      </c>
      <c r="E1089" t="str">
        <f>".2746"</f>
        <v>.2746</v>
      </c>
    </row>
    <row r="1090" spans="1:5" ht="14.25">
      <c r="A1090" t="str">
        <f>"32"</f>
        <v>32</v>
      </c>
      <c r="B1090" t="s">
        <v>61</v>
      </c>
      <c r="C1090" t="str">
        <f>".2342"</f>
        <v>.2342</v>
      </c>
      <c r="D1090" t="str">
        <f>".3184"</f>
        <v>.3184</v>
      </c>
      <c r="E1090" t="str">
        <f>".2763"</f>
        <v>.2763</v>
      </c>
    </row>
    <row r="1091" spans="1:5" ht="14.25">
      <c r="A1091" t="str">
        <f>"33"</f>
        <v>33</v>
      </c>
      <c r="B1091" t="s">
        <v>29</v>
      </c>
      <c r="C1091" t="str">
        <f>".2876"</f>
        <v>.2876</v>
      </c>
      <c r="D1091" t="str">
        <f>".2654"</f>
        <v>.2654</v>
      </c>
      <c r="E1091" t="str">
        <f>".2765"</f>
        <v>.2765</v>
      </c>
    </row>
    <row r="1092" spans="1:5" ht="14.25">
      <c r="A1092" t="str">
        <f>"34"</f>
        <v>34</v>
      </c>
      <c r="B1092" t="s">
        <v>34</v>
      </c>
      <c r="C1092" t="str">
        <f>".2822"</f>
        <v>.2822</v>
      </c>
      <c r="D1092" t="str">
        <f>".2738"</f>
        <v>.2738</v>
      </c>
      <c r="E1092" t="str">
        <f>".2780"</f>
        <v>.2780</v>
      </c>
    </row>
    <row r="1093" spans="1:5" ht="14.25">
      <c r="A1093" t="str">
        <f>"35"</f>
        <v>35</v>
      </c>
      <c r="B1093" t="s">
        <v>22</v>
      </c>
      <c r="C1093" t="str">
        <f>".3076"</f>
        <v>.3076</v>
      </c>
      <c r="D1093" t="str">
        <f>".2511"</f>
        <v>.2511</v>
      </c>
      <c r="E1093" t="str">
        <f>".2793"</f>
        <v>.2793</v>
      </c>
    </row>
    <row r="1094" spans="1:5" ht="14.25">
      <c r="A1094" t="str">
        <f>"36"</f>
        <v>36</v>
      </c>
      <c r="B1094" t="s">
        <v>56</v>
      </c>
      <c r="C1094" t="str">
        <f>".2496"</f>
        <v>.2496</v>
      </c>
      <c r="D1094" t="str">
        <f>".3099"</f>
        <v>.3099</v>
      </c>
      <c r="E1094" t="str">
        <f>".2797"</f>
        <v>.2797</v>
      </c>
    </row>
    <row r="1095" spans="1:5" ht="14.25">
      <c r="A1095" t="str">
        <f>"37"</f>
        <v>37</v>
      </c>
      <c r="B1095" t="s">
        <v>37</v>
      </c>
      <c r="C1095" t="str">
        <f>".2846"</f>
        <v>.2846</v>
      </c>
      <c r="D1095" t="str">
        <f>".2765"</f>
        <v>.2765</v>
      </c>
      <c r="E1095" t="str">
        <f>".2805"</f>
        <v>.2805</v>
      </c>
    </row>
    <row r="1096" spans="1:5" ht="14.25">
      <c r="A1096" t="str">
        <f>"38"</f>
        <v>38</v>
      </c>
      <c r="B1096" t="s">
        <v>44</v>
      </c>
      <c r="C1096" t="str">
        <f>".2770"</f>
        <v>.2770</v>
      </c>
      <c r="D1096" t="str">
        <f>".2854"</f>
        <v>.2854</v>
      </c>
      <c r="E1096" t="str">
        <f>".2812"</f>
        <v>.2812</v>
      </c>
    </row>
    <row r="1097" spans="1:5" ht="14.25">
      <c r="A1097" t="str">
        <f>"39"</f>
        <v>39</v>
      </c>
      <c r="B1097" t="s">
        <v>43</v>
      </c>
      <c r="C1097" t="str">
        <f>".2838"</f>
        <v>.2838</v>
      </c>
      <c r="D1097" t="str">
        <f>".2846"</f>
        <v>.2846</v>
      </c>
      <c r="E1097" t="str">
        <f>".2842"</f>
        <v>.2842</v>
      </c>
    </row>
    <row r="1098" spans="1:5" ht="14.25">
      <c r="A1098" t="str">
        <f>"40"</f>
        <v>40</v>
      </c>
      <c r="B1098" t="s">
        <v>35</v>
      </c>
      <c r="C1098" t="str">
        <f>".3042"</f>
        <v>.3042</v>
      </c>
      <c r="D1098" t="str">
        <f>".2753"</f>
        <v>.2753</v>
      </c>
      <c r="E1098" t="str">
        <f>".2897"</f>
        <v>.2897</v>
      </c>
    </row>
    <row r="1099" spans="1:5" ht="14.25">
      <c r="A1099" t="str">
        <f>"41"</f>
        <v>41</v>
      </c>
      <c r="B1099" t="s">
        <v>62</v>
      </c>
      <c r="C1099" t="str">
        <f>".2582"</f>
        <v>.2582</v>
      </c>
      <c r="D1099" t="str">
        <f>".3236"</f>
        <v>.3236</v>
      </c>
      <c r="E1099" t="str">
        <f>".2909"</f>
        <v>.2909</v>
      </c>
    </row>
    <row r="1100" spans="1:5" ht="14.25">
      <c r="A1100" t="str">
        <f>"42"</f>
        <v>42</v>
      </c>
      <c r="B1100" t="s">
        <v>60</v>
      </c>
      <c r="C1100" t="str">
        <f>".2670"</f>
        <v>.2670</v>
      </c>
      <c r="D1100" t="str">
        <f>".3171"</f>
        <v>.3171</v>
      </c>
      <c r="E1100" t="str">
        <f>".2920"</f>
        <v>.2920</v>
      </c>
    </row>
    <row r="1101" spans="1:5" ht="14.25">
      <c r="A1101" t="str">
        <f>"43"</f>
        <v>43</v>
      </c>
      <c r="B1101" t="s">
        <v>58</v>
      </c>
      <c r="C1101" t="str">
        <f>".2772"</f>
        <v>.2772</v>
      </c>
      <c r="D1101" t="str">
        <f>".3156"</f>
        <v>.3156</v>
      </c>
      <c r="E1101" t="str">
        <f>".2964"</f>
        <v>.2964</v>
      </c>
    </row>
    <row r="1102" spans="1:5" ht="14.25">
      <c r="A1102" t="str">
        <f>"44"</f>
        <v>44</v>
      </c>
      <c r="B1102" t="s">
        <v>63</v>
      </c>
      <c r="C1102" t="str">
        <f>".2680"</f>
        <v>.2680</v>
      </c>
      <c r="D1102" t="str">
        <f>".3251"</f>
        <v>.3251</v>
      </c>
      <c r="E1102" t="str">
        <f>".2966"</f>
        <v>.2966</v>
      </c>
    </row>
    <row r="1103" spans="1:5" ht="14.25">
      <c r="A1103" t="str">
        <f>"45"</f>
        <v>45</v>
      </c>
      <c r="B1103" t="s">
        <v>30</v>
      </c>
      <c r="C1103" t="str">
        <f>".3316"</f>
        <v>.3316</v>
      </c>
      <c r="D1103" t="str">
        <f>".2699"</f>
        <v>.2699</v>
      </c>
      <c r="E1103" t="str">
        <f>".3008"</f>
        <v>.3008</v>
      </c>
    </row>
    <row r="1104" spans="1:5" ht="14.25">
      <c r="A1104" t="str">
        <f>"46"</f>
        <v>46</v>
      </c>
      <c r="B1104" t="s">
        <v>33</v>
      </c>
      <c r="C1104" t="str">
        <f>".3374"</f>
        <v>.3374</v>
      </c>
      <c r="D1104" t="str">
        <f>".2721"</f>
        <v>.2721</v>
      </c>
      <c r="E1104" t="str">
        <f>".3047"</f>
        <v>.3047</v>
      </c>
    </row>
    <row r="1105" spans="1:5" ht="14.25">
      <c r="A1105" t="str">
        <f>"47"</f>
        <v>47</v>
      </c>
      <c r="B1105" t="s">
        <v>68</v>
      </c>
      <c r="C1105" t="str">
        <f>".2780"</f>
        <v>.2780</v>
      </c>
      <c r="D1105" t="str">
        <f>".3418"</f>
        <v>.3418</v>
      </c>
      <c r="E1105" t="str">
        <f>".3099"</f>
        <v>.3099</v>
      </c>
    </row>
    <row r="1106" spans="1:5" ht="14.25">
      <c r="A1106" t="str">
        <f>"48"</f>
        <v>48</v>
      </c>
      <c r="B1106" t="s">
        <v>79</v>
      </c>
      <c r="C1106" t="str">
        <f>".2586"</f>
        <v>.2586</v>
      </c>
      <c r="D1106" t="str">
        <f>".3632"</f>
        <v>.3632</v>
      </c>
      <c r="E1106" t="str">
        <f>".3109"</f>
        <v>.3109</v>
      </c>
    </row>
    <row r="1107" spans="1:5" ht="14.25">
      <c r="A1107" t="str">
        <f>"49"</f>
        <v>49</v>
      </c>
      <c r="B1107" t="s">
        <v>84</v>
      </c>
      <c r="C1107" t="str">
        <f>".2350"</f>
        <v>.2350</v>
      </c>
      <c r="D1107" t="str">
        <f>".3921"</f>
        <v>.3921</v>
      </c>
      <c r="E1107" t="str">
        <f>".3136"</f>
        <v>.3136</v>
      </c>
    </row>
    <row r="1108" spans="1:5" ht="14.25">
      <c r="A1108" t="str">
        <f>"50"</f>
        <v>50</v>
      </c>
      <c r="B1108" t="s">
        <v>83</v>
      </c>
      <c r="C1108" t="str">
        <f>".2590"</f>
        <v>.2590</v>
      </c>
      <c r="D1108" t="str">
        <f>".3701"</f>
        <v>.3701</v>
      </c>
      <c r="E1108" t="str">
        <f>".3145"</f>
        <v>.3145</v>
      </c>
    </row>
    <row r="1109" spans="1:6" ht="14.25">
      <c r="A1109" t="str">
        <f>"51"</f>
        <v>51</v>
      </c>
      <c r="B1109" t="s">
        <v>36</v>
      </c>
      <c r="C1109" t="str">
        <f>".3544"</f>
        <v>.3544</v>
      </c>
      <c r="D1109" t="str">
        <f>".2758"</f>
        <v>.2758</v>
      </c>
      <c r="E1109" t="str">
        <f>".3151"</f>
        <v>.3151</v>
      </c>
      <c r="F1109" t="s">
        <v>75</v>
      </c>
    </row>
    <row r="1110" spans="1:6" ht="14.25">
      <c r="A1110" t="str">
        <f>"52"</f>
        <v>52</v>
      </c>
      <c r="B1110" t="s">
        <v>57</v>
      </c>
      <c r="C1110" t="str">
        <f>".3180"</f>
        <v>.3180</v>
      </c>
      <c r="D1110" t="str">
        <f>".3122"</f>
        <v>.3122</v>
      </c>
      <c r="E1110" t="str">
        <f>".3151"</f>
        <v>.3151</v>
      </c>
      <c r="F1110" t="s">
        <v>77</v>
      </c>
    </row>
    <row r="1111" spans="1:5" ht="14.25">
      <c r="A1111" t="str">
        <f>"53"</f>
        <v>53</v>
      </c>
      <c r="B1111" t="s">
        <v>64</v>
      </c>
      <c r="C1111" t="str">
        <f>".3064"</f>
        <v>.3064</v>
      </c>
      <c r="D1111" t="str">
        <f>".3262"</f>
        <v>.3262</v>
      </c>
      <c r="E1111" t="str">
        <f>".3163"</f>
        <v>.3163</v>
      </c>
    </row>
    <row r="1112" spans="1:5" ht="14.25">
      <c r="A1112" t="str">
        <f>"54"</f>
        <v>54</v>
      </c>
      <c r="B1112" t="s">
        <v>55</v>
      </c>
      <c r="C1112" t="str">
        <f>".3274"</f>
        <v>.3274</v>
      </c>
      <c r="D1112" t="str">
        <f>".3062"</f>
        <v>.3062</v>
      </c>
      <c r="E1112" t="str">
        <f>".3168"</f>
        <v>.3168</v>
      </c>
    </row>
    <row r="1113" spans="1:5" ht="14.25">
      <c r="A1113" t="str">
        <f>"55"</f>
        <v>55</v>
      </c>
      <c r="B1113" t="s">
        <v>76</v>
      </c>
      <c r="C1113" t="str">
        <f>".2800"</f>
        <v>.2800</v>
      </c>
      <c r="D1113" t="str">
        <f>".3579"</f>
        <v>.3579</v>
      </c>
      <c r="E1113" t="str">
        <f>".3189"</f>
        <v>.3189</v>
      </c>
    </row>
    <row r="1114" spans="1:5" ht="14.25">
      <c r="A1114" t="str">
        <f>"56"</f>
        <v>56</v>
      </c>
      <c r="B1114" t="s">
        <v>72</v>
      </c>
      <c r="C1114" t="str">
        <f>".2846"</f>
        <v>.2846</v>
      </c>
      <c r="D1114" t="str">
        <f>".3552"</f>
        <v>.3552</v>
      </c>
      <c r="E1114" t="str">
        <f>".3199"</f>
        <v>.3199</v>
      </c>
    </row>
    <row r="1115" spans="1:6" ht="14.25">
      <c r="A1115" t="str">
        <f>"57"</f>
        <v>57</v>
      </c>
      <c r="B1115" t="s">
        <v>70</v>
      </c>
      <c r="C1115" t="str">
        <f>".2942"</f>
        <v>.2942</v>
      </c>
      <c r="D1115" t="str">
        <f>".3476"</f>
        <v>.3476</v>
      </c>
      <c r="E1115" t="str">
        <f>".3209"</f>
        <v>.3209</v>
      </c>
      <c r="F1115" t="s">
        <v>75</v>
      </c>
    </row>
    <row r="1116" spans="1:6" ht="14.25">
      <c r="A1116" t="str">
        <f>"58"</f>
        <v>58</v>
      </c>
      <c r="B1116" t="s">
        <v>82</v>
      </c>
      <c r="C1116" t="str">
        <f>".2724"</f>
        <v>.2724</v>
      </c>
      <c r="D1116" t="str">
        <f>".3694"</f>
        <v>.3694</v>
      </c>
      <c r="E1116" t="str">
        <f>".3209"</f>
        <v>.3209</v>
      </c>
      <c r="F1116" t="s">
        <v>77</v>
      </c>
    </row>
    <row r="1117" spans="1:5" ht="14.25">
      <c r="A1117" t="str">
        <f>"59"</f>
        <v>59</v>
      </c>
      <c r="B1117" t="s">
        <v>52</v>
      </c>
      <c r="C1117" t="str">
        <f>".3474"</f>
        <v>.3474</v>
      </c>
      <c r="D1117" t="str">
        <f>".3026"</f>
        <v>.3026</v>
      </c>
      <c r="E1117" t="str">
        <f>".3250"</f>
        <v>.3250</v>
      </c>
    </row>
    <row r="1118" spans="1:5" ht="14.25">
      <c r="A1118" t="str">
        <f>"60"</f>
        <v>60</v>
      </c>
      <c r="B1118" t="s">
        <v>78</v>
      </c>
      <c r="C1118" t="str">
        <f>".2930"</f>
        <v>.2930</v>
      </c>
      <c r="D1118" t="str">
        <f>".3620"</f>
        <v>.3620</v>
      </c>
      <c r="E1118" t="str">
        <f>".3275"</f>
        <v>.3275</v>
      </c>
    </row>
    <row r="1119" spans="1:5" ht="14.25">
      <c r="A1119" t="str">
        <f>"61"</f>
        <v>61</v>
      </c>
      <c r="B1119" t="s">
        <v>67</v>
      </c>
      <c r="C1119" t="str">
        <f>".3172"</f>
        <v>.3172</v>
      </c>
      <c r="D1119" t="str">
        <f>".3395"</f>
        <v>.3395</v>
      </c>
      <c r="E1119" t="str">
        <f>".3284"</f>
        <v>.3284</v>
      </c>
    </row>
    <row r="1120" spans="1:5" ht="14.25">
      <c r="A1120" t="str">
        <f>"62"</f>
        <v>62</v>
      </c>
      <c r="B1120" t="s">
        <v>53</v>
      </c>
      <c r="C1120" t="str">
        <f>".3544"</f>
        <v>.3544</v>
      </c>
      <c r="D1120" t="str">
        <f>".3045"</f>
        <v>.3045</v>
      </c>
      <c r="E1120" t="str">
        <f>".3295"</f>
        <v>.3295</v>
      </c>
    </row>
    <row r="1121" spans="1:5" ht="14.25">
      <c r="A1121" t="str">
        <f>"63"</f>
        <v>63</v>
      </c>
      <c r="B1121" t="s">
        <v>74</v>
      </c>
      <c r="C1121" t="str">
        <f>".3182"</f>
        <v>.3182</v>
      </c>
      <c r="D1121" t="str">
        <f>".3579"</f>
        <v>.3579</v>
      </c>
      <c r="E1121" t="str">
        <f>".3380"</f>
        <v>.3380</v>
      </c>
    </row>
    <row r="1122" spans="1:5" ht="14.25">
      <c r="A1122" t="str">
        <f>"64"</f>
        <v>64</v>
      </c>
      <c r="B1122" t="s">
        <v>80</v>
      </c>
      <c r="C1122" t="str">
        <f>".3126"</f>
        <v>.3126</v>
      </c>
      <c r="D1122" t="str">
        <f>".3677"</f>
        <v>.3677</v>
      </c>
      <c r="E1122" t="str">
        <f>".3401"</f>
        <v>.3401</v>
      </c>
    </row>
    <row r="1123" spans="1:5" ht="14.25">
      <c r="A1123" t="str">
        <f>"65"</f>
        <v>65</v>
      </c>
      <c r="B1123" t="s">
        <v>85</v>
      </c>
      <c r="C1123" t="str">
        <f>".2858"</f>
        <v>.2858</v>
      </c>
      <c r="D1123" t="str">
        <f>".3957"</f>
        <v>.3957</v>
      </c>
      <c r="E1123" t="str">
        <f>".3408"</f>
        <v>.3408</v>
      </c>
    </row>
    <row r="1124" spans="1:5" ht="14.25">
      <c r="A1124" t="str">
        <f>"66"</f>
        <v>66</v>
      </c>
      <c r="B1124" t="s">
        <v>69</v>
      </c>
      <c r="C1124" t="str">
        <f>".3370"</f>
        <v>.3370</v>
      </c>
      <c r="D1124" t="str">
        <f>".3462"</f>
        <v>.3462</v>
      </c>
      <c r="E1124" t="str">
        <f>".3416"</f>
        <v>.3416</v>
      </c>
    </row>
    <row r="1125" spans="1:5" ht="14.25">
      <c r="A1125" t="str">
        <f>"67"</f>
        <v>67</v>
      </c>
      <c r="B1125" t="s">
        <v>65</v>
      </c>
      <c r="C1125" t="str">
        <f>".3590"</f>
        <v>.3590</v>
      </c>
      <c r="D1125" t="str">
        <f>".3287"</f>
        <v>.3287</v>
      </c>
      <c r="E1125" t="str">
        <f>".3439"</f>
        <v>.3439</v>
      </c>
    </row>
    <row r="1126" spans="1:5" ht="14.25">
      <c r="A1126" t="str">
        <f>"68"</f>
        <v>68</v>
      </c>
      <c r="B1126" t="s">
        <v>71</v>
      </c>
      <c r="C1126" t="str">
        <f>".3344"</f>
        <v>.3344</v>
      </c>
      <c r="D1126" t="str">
        <f>".3537"</f>
        <v>.3537</v>
      </c>
      <c r="E1126" t="str">
        <f>".3441"</f>
        <v>.3441</v>
      </c>
    </row>
    <row r="1127" spans="1:5" ht="14.25">
      <c r="A1127" t="str">
        <f>"69"</f>
        <v>69</v>
      </c>
      <c r="B1127" t="s">
        <v>49</v>
      </c>
      <c r="C1127" t="str">
        <f>".3986"</f>
        <v>.3986</v>
      </c>
      <c r="D1127" t="str">
        <f>".2985"</f>
        <v>.2985</v>
      </c>
      <c r="E1127" t="str">
        <f>".3486"</f>
        <v>.3486</v>
      </c>
    </row>
    <row r="1128" spans="1:5" ht="14.25">
      <c r="A1128" t="str">
        <f>"70"</f>
        <v>70</v>
      </c>
      <c r="B1128" t="s">
        <v>81</v>
      </c>
      <c r="C1128" t="str">
        <f>".3478"</f>
        <v>.3478</v>
      </c>
      <c r="D1128" t="str">
        <f>".3691"</f>
        <v>.3691</v>
      </c>
      <c r="E1128" t="str">
        <f>".3584"</f>
        <v>.3584</v>
      </c>
    </row>
    <row r="1129" spans="1:5" ht="14.25">
      <c r="A1129" t="str">
        <f>"71"</f>
        <v>71</v>
      </c>
      <c r="B1129" t="s">
        <v>91</v>
      </c>
      <c r="C1129" t="str">
        <f>".2424"</f>
        <v>.2424</v>
      </c>
      <c r="D1129" t="str">
        <f>".4891"</f>
        <v>.4891</v>
      </c>
      <c r="E1129" t="str">
        <f>".3658"</f>
        <v>.3658</v>
      </c>
    </row>
    <row r="1130" spans="1:5" ht="14.25">
      <c r="A1130" t="str">
        <f>"72"</f>
        <v>72</v>
      </c>
      <c r="B1130" t="s">
        <v>86</v>
      </c>
      <c r="C1130" t="str">
        <f>".3458"</f>
        <v>.3458</v>
      </c>
      <c r="D1130" t="str">
        <f>".4109"</f>
        <v>.4109</v>
      </c>
      <c r="E1130" t="str">
        <f>".3784"</f>
        <v>.3784</v>
      </c>
    </row>
    <row r="1131" spans="1:5" ht="14.25">
      <c r="A1131" t="str">
        <f>"73"</f>
        <v>73</v>
      </c>
      <c r="B1131" t="s">
        <v>87</v>
      </c>
      <c r="C1131" t="str">
        <f>".3690"</f>
        <v>.3690</v>
      </c>
      <c r="D1131" t="str">
        <f>".4220"</f>
        <v>.4220</v>
      </c>
      <c r="E1131" t="str">
        <f>".3955"</f>
        <v>.3955</v>
      </c>
    </row>
    <row r="1132" spans="1:5" ht="14.25">
      <c r="A1132" t="str">
        <f>"74"</f>
        <v>74</v>
      </c>
      <c r="B1132" t="s">
        <v>73</v>
      </c>
      <c r="C1132" t="str">
        <f>".4454"</f>
        <v>.4454</v>
      </c>
      <c r="D1132" t="str">
        <f>".3564"</f>
        <v>.3564</v>
      </c>
      <c r="E1132" t="str">
        <f>".4009"</f>
        <v>.4009</v>
      </c>
    </row>
    <row r="1133" spans="1:5" ht="14.25">
      <c r="A1133" t="str">
        <f>"75"</f>
        <v>75</v>
      </c>
      <c r="B1133" t="s">
        <v>88</v>
      </c>
      <c r="C1133" t="str">
        <f>".3490"</f>
        <v>.3490</v>
      </c>
      <c r="D1133" t="str">
        <f>".4784"</f>
        <v>.4784</v>
      </c>
      <c r="E1133" t="str">
        <f>".4137"</f>
        <v>.4137</v>
      </c>
    </row>
    <row r="1134" spans="1:5" ht="14.25">
      <c r="A1134" t="str">
        <f>"76"</f>
        <v>76</v>
      </c>
      <c r="B1134" t="s">
        <v>92</v>
      </c>
      <c r="C1134" t="str">
        <f>".3104"</f>
        <v>.3104</v>
      </c>
      <c r="D1134" t="str">
        <f>".5322"</f>
        <v>.5322</v>
      </c>
      <c r="E1134" t="str">
        <f>".4213"</f>
        <v>.4213</v>
      </c>
    </row>
    <row r="1135" spans="1:5" ht="14.25">
      <c r="A1135" t="str">
        <f>"77"</f>
        <v>77</v>
      </c>
      <c r="B1135" t="s">
        <v>89</v>
      </c>
      <c r="C1135" t="str">
        <f>".3724"</f>
        <v>.3724</v>
      </c>
      <c r="D1135" t="str">
        <f>".4823"</f>
        <v>.4823</v>
      </c>
      <c r="E1135" t="str">
        <f>".4273"</f>
        <v>.4273</v>
      </c>
    </row>
    <row r="1136" spans="1:5" ht="14.25">
      <c r="A1136" t="str">
        <f>"78"</f>
        <v>78</v>
      </c>
      <c r="B1136" t="s">
        <v>90</v>
      </c>
      <c r="C1136" t="str">
        <f>".4158"</f>
        <v>.4158</v>
      </c>
      <c r="D1136" t="str">
        <f>".4852"</f>
        <v>.4852</v>
      </c>
      <c r="E1136" t="str">
        <f>".4505"</f>
        <v>.4505</v>
      </c>
    </row>
    <row r="1137" spans="1:5" ht="14.25">
      <c r="A1137" t="str">
        <f>"79"</f>
        <v>79</v>
      </c>
      <c r="B1137" t="s">
        <v>93</v>
      </c>
      <c r="C1137" t="str">
        <f>".3030"</f>
        <v>.3030</v>
      </c>
      <c r="D1137" t="str">
        <f>".6780"</f>
        <v>.6780</v>
      </c>
      <c r="E1137" t="str">
        <f>".4905"</f>
        <v>.4905</v>
      </c>
    </row>
    <row r="1138" spans="1:5" ht="14.25">
      <c r="A1138" t="str">
        <f>"80"</f>
        <v>80</v>
      </c>
      <c r="B1138" t="s">
        <v>94</v>
      </c>
      <c r="C1138" t="str">
        <f>".2578"</f>
        <v>.2578</v>
      </c>
      <c r="D1138" t="str">
        <f>"1.2983"</f>
        <v>1.2983</v>
      </c>
      <c r="E1138" t="str">
        <f>".7781"</f>
        <v>.7781</v>
      </c>
    </row>
    <row r="1139" spans="1:5" ht="14.25">
      <c r="A1139" t="str">
        <f>"81"</f>
        <v>81</v>
      </c>
      <c r="B1139" t="s">
        <v>96</v>
      </c>
      <c r="C1139" t="str">
        <f>".2014"</f>
        <v>.2014</v>
      </c>
      <c r="D1139" t="str">
        <f>"5.0000"</f>
        <v>5.0000</v>
      </c>
      <c r="E1139" t="str">
        <f>"2.6007"</f>
        <v>2.6007</v>
      </c>
    </row>
    <row r="1140" spans="1:5" ht="14.25">
      <c r="A1140" t="str">
        <f>"82"</f>
        <v>82</v>
      </c>
      <c r="B1140" t="s">
        <v>97</v>
      </c>
      <c r="C1140" t="str">
        <f>".3762"</f>
        <v>.3762</v>
      </c>
      <c r="D1140" t="str">
        <f>"5.0000"</f>
        <v>5.0000</v>
      </c>
      <c r="E1140" t="str">
        <f>"2.6881"</f>
        <v>2.6881</v>
      </c>
    </row>
    <row r="1141" spans="1:5" ht="14.25">
      <c r="A1141" t="str">
        <f>"83"</f>
        <v>83</v>
      </c>
      <c r="B1141" t="s">
        <v>99</v>
      </c>
      <c r="C1141" t="str">
        <f>".6608"</f>
        <v>.6608</v>
      </c>
      <c r="D1141" t="str">
        <f>"5.0000"</f>
        <v>5.0000</v>
      </c>
      <c r="E1141" t="str">
        <f>"2.8304"</f>
        <v>2.8304</v>
      </c>
    </row>
    <row r="1142" spans="1:5" ht="14.25">
      <c r="A1142" t="str">
        <f>"84"</f>
        <v>84</v>
      </c>
      <c r="B1142" t="s">
        <v>95</v>
      </c>
      <c r="C1142" t="str">
        <f>"5.0000"</f>
        <v>5.0000</v>
      </c>
      <c r="D1142" t="str">
        <f>"5.0000"</f>
        <v>5.0000</v>
      </c>
      <c r="E1142" t="str">
        <f>"5.0000"</f>
        <v>5.0000</v>
      </c>
    </row>
    <row r="1144" ht="14.25">
      <c r="A1144" t="s">
        <v>156</v>
      </c>
    </row>
    <row r="1145" spans="1:5" ht="14.25">
      <c r="A1145" t="s">
        <v>4</v>
      </c>
      <c r="B1145" t="s">
        <v>5</v>
      </c>
      <c r="C1145" t="s">
        <v>149</v>
      </c>
      <c r="D1145" t="s">
        <v>150</v>
      </c>
      <c r="E1145" t="s">
        <v>147</v>
      </c>
    </row>
    <row r="1146" spans="1:5" ht="14.25">
      <c r="A1146" t="str">
        <f>"1"</f>
        <v>1</v>
      </c>
      <c r="B1146" t="s">
        <v>41</v>
      </c>
      <c r="C1146" t="str">
        <f>".1936"</f>
        <v>.1936</v>
      </c>
      <c r="D1146" t="str">
        <f>".1695"</f>
        <v>.1695</v>
      </c>
      <c r="E1146" t="str">
        <f>".1815"</f>
        <v>.1815</v>
      </c>
    </row>
    <row r="1147" spans="1:5" ht="14.25">
      <c r="A1147" t="str">
        <f>"2"</f>
        <v>2</v>
      </c>
      <c r="B1147" t="s">
        <v>32</v>
      </c>
      <c r="C1147" t="str">
        <f>".2302"</f>
        <v>.2302</v>
      </c>
      <c r="D1147" t="str">
        <f>".1689"</f>
        <v>.1689</v>
      </c>
      <c r="E1147" t="str">
        <f>".1995"</f>
        <v>.1995</v>
      </c>
    </row>
    <row r="1148" spans="1:5" ht="14.25">
      <c r="A1148" t="str">
        <f>"3"</f>
        <v>3</v>
      </c>
      <c r="B1148" t="s">
        <v>45</v>
      </c>
      <c r="C1148" t="str">
        <f>".2394"</f>
        <v>.2394</v>
      </c>
      <c r="D1148" t="str">
        <f>".1709"</f>
        <v>.1709</v>
      </c>
      <c r="E1148" t="str">
        <f>".2052"</f>
        <v>.2052</v>
      </c>
    </row>
    <row r="1149" spans="1:5" ht="14.25">
      <c r="A1149" t="str">
        <f>"4"</f>
        <v>4</v>
      </c>
      <c r="B1149" t="s">
        <v>58</v>
      </c>
      <c r="C1149" t="str">
        <f>".2474"</f>
        <v>.2474</v>
      </c>
      <c r="D1149" t="str">
        <f>".1665"</f>
        <v>.1665</v>
      </c>
      <c r="E1149" t="str">
        <f>".2070"</f>
        <v>.2070</v>
      </c>
    </row>
    <row r="1150" spans="1:5" ht="14.25">
      <c r="A1150" t="str">
        <f>"5"</f>
        <v>5</v>
      </c>
      <c r="B1150" t="s">
        <v>25</v>
      </c>
      <c r="C1150" t="str">
        <f>".2336"</f>
        <v>.2336</v>
      </c>
      <c r="D1150" t="str">
        <f>".1859"</f>
        <v>.1859</v>
      </c>
      <c r="E1150" t="str">
        <f>".2098"</f>
        <v>.2098</v>
      </c>
    </row>
    <row r="1151" spans="1:5" ht="14.25">
      <c r="A1151" t="str">
        <f>"6"</f>
        <v>6</v>
      </c>
      <c r="B1151" t="s">
        <v>43</v>
      </c>
      <c r="C1151" t="str">
        <f>".1980"</f>
        <v>.1980</v>
      </c>
      <c r="D1151" t="str">
        <f>".2232"</f>
        <v>.2232</v>
      </c>
      <c r="E1151" t="str">
        <f>".2106"</f>
        <v>.2106</v>
      </c>
    </row>
    <row r="1152" spans="1:5" ht="14.25">
      <c r="A1152" t="str">
        <f>"7"</f>
        <v>7</v>
      </c>
      <c r="B1152" t="s">
        <v>14</v>
      </c>
      <c r="C1152" t="str">
        <f>".2298"</f>
        <v>.2298</v>
      </c>
      <c r="D1152" t="str">
        <f>".1951"</f>
        <v>.1951</v>
      </c>
      <c r="E1152" t="str">
        <f>".2124"</f>
        <v>.2124</v>
      </c>
    </row>
    <row r="1153" spans="1:5" ht="14.25">
      <c r="A1153" t="str">
        <f>"8"</f>
        <v>8</v>
      </c>
      <c r="B1153" t="s">
        <v>67</v>
      </c>
      <c r="C1153" t="str">
        <f>".2650"</f>
        <v>.2650</v>
      </c>
      <c r="D1153" t="str">
        <f>".1701"</f>
        <v>.1701</v>
      </c>
      <c r="E1153" t="str">
        <f>".2175"</f>
        <v>.2175</v>
      </c>
    </row>
    <row r="1154" spans="1:5" ht="14.25">
      <c r="A1154" t="str">
        <f>"9"</f>
        <v>9</v>
      </c>
      <c r="B1154" t="s">
        <v>19</v>
      </c>
      <c r="C1154" t="str">
        <f>".2912"</f>
        <v>.2912</v>
      </c>
      <c r="D1154" t="str">
        <f>".1577"</f>
        <v>.1577</v>
      </c>
      <c r="E1154" t="str">
        <f>".2245"</f>
        <v>.2245</v>
      </c>
    </row>
    <row r="1155" spans="1:5" ht="14.25">
      <c r="A1155" t="str">
        <f>"10"</f>
        <v>10</v>
      </c>
      <c r="B1155" t="s">
        <v>40</v>
      </c>
      <c r="C1155" t="str">
        <f>".2758"</f>
        <v>.2758</v>
      </c>
      <c r="D1155" t="str">
        <f>".1847"</f>
        <v>.1847</v>
      </c>
      <c r="E1155" t="str">
        <f>".2302"</f>
        <v>.2302</v>
      </c>
    </row>
    <row r="1156" spans="1:5" ht="14.25">
      <c r="A1156" t="str">
        <f>"11"</f>
        <v>11</v>
      </c>
      <c r="B1156" t="s">
        <v>48</v>
      </c>
      <c r="C1156" t="str">
        <f>".2570"</f>
        <v>.2570</v>
      </c>
      <c r="D1156" t="str">
        <f>".2071"</f>
        <v>.2071</v>
      </c>
      <c r="E1156" t="str">
        <f>".2321"</f>
        <v>.2321</v>
      </c>
    </row>
    <row r="1157" spans="1:5" ht="14.25">
      <c r="A1157" t="str">
        <f>"12"</f>
        <v>12</v>
      </c>
      <c r="B1157" t="s">
        <v>31</v>
      </c>
      <c r="C1157" t="str">
        <f>".2994"</f>
        <v>.2994</v>
      </c>
      <c r="D1157" t="str">
        <f>".1652"</f>
        <v>.1652</v>
      </c>
      <c r="E1157" t="str">
        <f>".2323"</f>
        <v>.2323</v>
      </c>
    </row>
    <row r="1158" spans="1:5" ht="14.25">
      <c r="A1158" t="str">
        <f>"13"</f>
        <v>13</v>
      </c>
      <c r="B1158" t="s">
        <v>26</v>
      </c>
      <c r="C1158" t="str">
        <f>".2228"</f>
        <v>.2228</v>
      </c>
      <c r="D1158" t="str">
        <f>".2439"</f>
        <v>.2439</v>
      </c>
      <c r="E1158" t="str">
        <f>".2334"</f>
        <v>.2334</v>
      </c>
    </row>
    <row r="1159" spans="1:5" ht="14.25">
      <c r="A1159" t="str">
        <f>"14"</f>
        <v>14</v>
      </c>
      <c r="B1159" t="s">
        <v>50</v>
      </c>
      <c r="C1159" t="str">
        <f>".2250"</f>
        <v>.2250</v>
      </c>
      <c r="D1159" t="str">
        <f>".2431"</f>
        <v>.2431</v>
      </c>
      <c r="E1159" t="str">
        <f>".2340"</f>
        <v>.2340</v>
      </c>
    </row>
    <row r="1160" spans="1:5" ht="14.25">
      <c r="A1160" t="str">
        <f>"15"</f>
        <v>15</v>
      </c>
      <c r="B1160" t="s">
        <v>66</v>
      </c>
      <c r="C1160" t="str">
        <f>".2752"</f>
        <v>.2752</v>
      </c>
      <c r="D1160" t="str">
        <f>".1936"</f>
        <v>.1936</v>
      </c>
      <c r="E1160" t="str">
        <f>".2344"</f>
        <v>.2344</v>
      </c>
    </row>
    <row r="1161" spans="1:5" ht="14.25">
      <c r="A1161" t="str">
        <f>"16"</f>
        <v>16</v>
      </c>
      <c r="B1161" t="s">
        <v>52</v>
      </c>
      <c r="C1161" t="str">
        <f>".2486"</f>
        <v>.2486</v>
      </c>
      <c r="D1161" t="str">
        <f>".2219"</f>
        <v>.2219</v>
      </c>
      <c r="E1161" t="str">
        <f>".2353"</f>
        <v>.2353</v>
      </c>
    </row>
    <row r="1162" spans="1:5" ht="14.25">
      <c r="A1162" t="str">
        <f>"17"</f>
        <v>17</v>
      </c>
      <c r="B1162" t="s">
        <v>61</v>
      </c>
      <c r="C1162" t="str">
        <f>".1956"</f>
        <v>.1956</v>
      </c>
      <c r="D1162" t="str">
        <f>".2857"</f>
        <v>.2857</v>
      </c>
      <c r="E1162" t="str">
        <f>".2406"</f>
        <v>.2406</v>
      </c>
    </row>
    <row r="1163" spans="1:5" ht="14.25">
      <c r="A1163" t="str">
        <f>"18"</f>
        <v>18</v>
      </c>
      <c r="B1163" t="s">
        <v>46</v>
      </c>
      <c r="C1163" t="str">
        <f>".2456"</f>
        <v>.2456</v>
      </c>
      <c r="D1163" t="str">
        <f>".2370"</f>
        <v>.2370</v>
      </c>
      <c r="E1163" t="str">
        <f>".2413"</f>
        <v>.2413</v>
      </c>
    </row>
    <row r="1164" spans="1:5" ht="14.25">
      <c r="A1164" t="str">
        <f>"19"</f>
        <v>19</v>
      </c>
      <c r="B1164" t="s">
        <v>22</v>
      </c>
      <c r="C1164" t="str">
        <f>".2280"</f>
        <v>.2280</v>
      </c>
      <c r="D1164" t="str">
        <f>".2593"</f>
        <v>.2593</v>
      </c>
      <c r="E1164" t="str">
        <f>".2436"</f>
        <v>.2436</v>
      </c>
    </row>
    <row r="1165" spans="1:5" ht="14.25">
      <c r="A1165" t="str">
        <f>"20"</f>
        <v>20</v>
      </c>
      <c r="B1165" t="s">
        <v>42</v>
      </c>
      <c r="C1165" t="str">
        <f>".2756"</f>
        <v>.2756</v>
      </c>
      <c r="D1165" t="str">
        <f>".2158"</f>
        <v>.2158</v>
      </c>
      <c r="E1165" t="str">
        <f>".2457"</f>
        <v>.2457</v>
      </c>
    </row>
    <row r="1166" spans="1:5" ht="14.25">
      <c r="A1166" t="str">
        <f>"21"</f>
        <v>21</v>
      </c>
      <c r="B1166" t="s">
        <v>13</v>
      </c>
      <c r="C1166" t="str">
        <f>".2468"</f>
        <v>.2468</v>
      </c>
      <c r="D1166" t="str">
        <f>".2452"</f>
        <v>.2452</v>
      </c>
      <c r="E1166" t="str">
        <f>".2460"</f>
        <v>.2460</v>
      </c>
    </row>
    <row r="1167" spans="1:5" ht="14.25">
      <c r="A1167" t="str">
        <f>"22"</f>
        <v>22</v>
      </c>
      <c r="B1167" t="s">
        <v>83</v>
      </c>
      <c r="C1167" t="str">
        <f>".2806"</f>
        <v>.2806</v>
      </c>
      <c r="D1167" t="str">
        <f>".2199"</f>
        <v>.2199</v>
      </c>
      <c r="E1167" t="str">
        <f>".2503"</f>
        <v>.2503</v>
      </c>
    </row>
    <row r="1168" spans="1:5" ht="14.25">
      <c r="A1168" t="str">
        <f>"23"</f>
        <v>23</v>
      </c>
      <c r="B1168" t="s">
        <v>47</v>
      </c>
      <c r="C1168" t="str">
        <f>".2716"</f>
        <v>.2716</v>
      </c>
      <c r="D1168" t="str">
        <f>".2328"</f>
        <v>.2328</v>
      </c>
      <c r="E1168" t="str">
        <f>".2522"</f>
        <v>.2522</v>
      </c>
    </row>
    <row r="1169" spans="1:5" ht="14.25">
      <c r="A1169" t="str">
        <f>"24"</f>
        <v>24</v>
      </c>
      <c r="B1169" t="s">
        <v>20</v>
      </c>
      <c r="C1169" t="str">
        <f>".2322"</f>
        <v>.2322</v>
      </c>
      <c r="D1169" t="str">
        <f>".2730"</f>
        <v>.2730</v>
      </c>
      <c r="E1169" t="str">
        <f>".2526"</f>
        <v>.2526</v>
      </c>
    </row>
    <row r="1170" spans="1:5" ht="14.25">
      <c r="A1170" t="str">
        <f>"25"</f>
        <v>25</v>
      </c>
      <c r="B1170" t="s">
        <v>15</v>
      </c>
      <c r="C1170" t="str">
        <f>".2858"</f>
        <v>.2858</v>
      </c>
      <c r="D1170" t="str">
        <f>".2252"</f>
        <v>.2252</v>
      </c>
      <c r="E1170" t="str">
        <f>".2555"</f>
        <v>.2555</v>
      </c>
    </row>
    <row r="1171" spans="1:5" ht="14.25">
      <c r="A1171" t="str">
        <f>"26"</f>
        <v>26</v>
      </c>
      <c r="B1171" t="s">
        <v>64</v>
      </c>
      <c r="C1171" t="str">
        <f>".3042"</f>
        <v>.3042</v>
      </c>
      <c r="D1171" t="str">
        <f>".2109"</f>
        <v>.2109</v>
      </c>
      <c r="E1171" t="str">
        <f>".2575"</f>
        <v>.2575</v>
      </c>
    </row>
    <row r="1172" spans="1:5" ht="14.25">
      <c r="A1172" t="str">
        <f>"27"</f>
        <v>27</v>
      </c>
      <c r="B1172" t="s">
        <v>53</v>
      </c>
      <c r="C1172" t="str">
        <f>".2892"</f>
        <v>.2892</v>
      </c>
      <c r="D1172" t="str">
        <f>".2272"</f>
        <v>.2272</v>
      </c>
      <c r="E1172" t="str">
        <f>".2582"</f>
        <v>.2582</v>
      </c>
    </row>
    <row r="1173" spans="1:5" ht="14.25">
      <c r="A1173" t="str">
        <f>"28"</f>
        <v>28</v>
      </c>
      <c r="B1173" t="s">
        <v>24</v>
      </c>
      <c r="C1173" t="str">
        <f>".2452"</f>
        <v>.2452</v>
      </c>
      <c r="D1173" t="str">
        <f>".2715"</f>
        <v>.2715</v>
      </c>
      <c r="E1173" t="str">
        <f>".2583"</f>
        <v>.2583</v>
      </c>
    </row>
    <row r="1174" spans="1:5" ht="14.25">
      <c r="A1174" t="str">
        <f>"29"</f>
        <v>29</v>
      </c>
      <c r="B1174" t="s">
        <v>21</v>
      </c>
      <c r="C1174" t="str">
        <f>".2526"</f>
        <v>.2526</v>
      </c>
      <c r="D1174" t="str">
        <f>".2683"</f>
        <v>.2683</v>
      </c>
      <c r="E1174" t="str">
        <f>".2605"</f>
        <v>.2605</v>
      </c>
    </row>
    <row r="1175" spans="1:5" ht="14.25">
      <c r="A1175" t="str">
        <f>"30"</f>
        <v>30</v>
      </c>
      <c r="B1175" t="s">
        <v>57</v>
      </c>
      <c r="C1175" t="str">
        <f>".3074"</f>
        <v>.3074</v>
      </c>
      <c r="D1175" t="str">
        <f>".2256"</f>
        <v>.2256</v>
      </c>
      <c r="E1175" t="str">
        <f>".2665"</f>
        <v>.2665</v>
      </c>
    </row>
    <row r="1176" spans="1:5" ht="14.25">
      <c r="A1176" t="str">
        <f>"31"</f>
        <v>31</v>
      </c>
      <c r="B1176" t="s">
        <v>16</v>
      </c>
      <c r="C1176" t="str">
        <f>".3460"</f>
        <v>.3460</v>
      </c>
      <c r="D1176" t="str">
        <f>".1896"</f>
        <v>.1896</v>
      </c>
      <c r="E1176" t="str">
        <f>".2678"</f>
        <v>.2678</v>
      </c>
    </row>
    <row r="1177" spans="1:5" ht="14.25">
      <c r="A1177" t="str">
        <f>"32"</f>
        <v>32</v>
      </c>
      <c r="B1177" t="s">
        <v>27</v>
      </c>
      <c r="C1177" t="str">
        <f>".2888"</f>
        <v>.2888</v>
      </c>
      <c r="D1177" t="str">
        <f>".2486"</f>
        <v>.2486</v>
      </c>
      <c r="E1177" t="str">
        <f>".2687"</f>
        <v>.2687</v>
      </c>
    </row>
    <row r="1178" spans="1:5" ht="14.25">
      <c r="A1178" t="str">
        <f>"33"</f>
        <v>33</v>
      </c>
      <c r="B1178" t="s">
        <v>44</v>
      </c>
      <c r="C1178" t="str">
        <f>".2802"</f>
        <v>.2802</v>
      </c>
      <c r="D1178" t="str">
        <f>".2641"</f>
        <v>.2641</v>
      </c>
      <c r="E1178" t="str">
        <f>".2721"</f>
        <v>.2721</v>
      </c>
    </row>
    <row r="1179" spans="1:5" ht="14.25">
      <c r="A1179" t="str">
        <f>"34"</f>
        <v>34</v>
      </c>
      <c r="B1179" t="s">
        <v>38</v>
      </c>
      <c r="C1179" t="str">
        <f>".3290"</f>
        <v>.3290</v>
      </c>
      <c r="D1179" t="str">
        <f>".2180"</f>
        <v>.2180</v>
      </c>
      <c r="E1179" t="str">
        <f>".2735"</f>
        <v>.2735</v>
      </c>
    </row>
    <row r="1180" spans="1:5" ht="14.25">
      <c r="A1180" t="str">
        <f>"35"</f>
        <v>35</v>
      </c>
      <c r="B1180" t="s">
        <v>94</v>
      </c>
      <c r="C1180" t="str">
        <f>".3166"</f>
        <v>.3166</v>
      </c>
      <c r="D1180" t="str">
        <f>".2306"</f>
        <v>.2306</v>
      </c>
      <c r="E1180" t="str">
        <f>".2736"</f>
        <v>.2736</v>
      </c>
    </row>
    <row r="1181" spans="1:5" ht="14.25">
      <c r="A1181" t="str">
        <f>"36"</f>
        <v>36</v>
      </c>
      <c r="B1181" t="s">
        <v>68</v>
      </c>
      <c r="C1181" t="str">
        <f>".3328"</f>
        <v>.3328</v>
      </c>
      <c r="D1181" t="str">
        <f>".2207"</f>
        <v>.2207</v>
      </c>
      <c r="E1181" t="str">
        <f>".2767"</f>
        <v>.2767</v>
      </c>
    </row>
    <row r="1182" spans="1:5" ht="14.25">
      <c r="A1182" t="str">
        <f>"37"</f>
        <v>37</v>
      </c>
      <c r="B1182" t="s">
        <v>60</v>
      </c>
      <c r="C1182" t="str">
        <f>".3076"</f>
        <v>.3076</v>
      </c>
      <c r="D1182" t="str">
        <f>".2486"</f>
        <v>.2486</v>
      </c>
      <c r="E1182" t="str">
        <f>".2781"</f>
        <v>.2781</v>
      </c>
    </row>
    <row r="1183" spans="1:5" ht="14.25">
      <c r="A1183" t="str">
        <f>"38"</f>
        <v>38</v>
      </c>
      <c r="B1183" t="s">
        <v>51</v>
      </c>
      <c r="C1183" t="str">
        <f>".3608"</f>
        <v>.3608</v>
      </c>
      <c r="D1183" t="str">
        <f>".1982"</f>
        <v>.1982</v>
      </c>
      <c r="E1183" t="str">
        <f>".2795"</f>
        <v>.2795</v>
      </c>
    </row>
    <row r="1184" spans="1:5" ht="14.25">
      <c r="A1184" t="str">
        <f>"39"</f>
        <v>39</v>
      </c>
      <c r="B1184" t="s">
        <v>76</v>
      </c>
      <c r="C1184" t="str">
        <f>".2630"</f>
        <v>.2630</v>
      </c>
      <c r="D1184" t="str">
        <f>".2963"</f>
        <v>.2963</v>
      </c>
      <c r="E1184" t="str">
        <f>".2797"</f>
        <v>.2797</v>
      </c>
    </row>
    <row r="1185" spans="1:5" ht="14.25">
      <c r="A1185" t="str">
        <f>"40"</f>
        <v>40</v>
      </c>
      <c r="B1185" t="s">
        <v>33</v>
      </c>
      <c r="C1185" t="str">
        <f>".3212"</f>
        <v>.3212</v>
      </c>
      <c r="D1185" t="str">
        <f>".2422"</f>
        <v>.2422</v>
      </c>
      <c r="E1185" t="str">
        <f>".2817"</f>
        <v>.2817</v>
      </c>
    </row>
    <row r="1186" spans="1:5" ht="14.25">
      <c r="A1186" t="str">
        <f>"41"</f>
        <v>41</v>
      </c>
      <c r="B1186" t="s">
        <v>17</v>
      </c>
      <c r="C1186" t="str">
        <f>".2904"</f>
        <v>.2904</v>
      </c>
      <c r="D1186" t="str">
        <f>".2848"</f>
        <v>.2848</v>
      </c>
      <c r="E1186" t="str">
        <f>".2876"</f>
        <v>.2876</v>
      </c>
    </row>
    <row r="1187" spans="1:5" ht="14.25">
      <c r="A1187" t="str">
        <f>"42"</f>
        <v>42</v>
      </c>
      <c r="B1187" t="s">
        <v>29</v>
      </c>
      <c r="C1187" t="str">
        <f>".3370"</f>
        <v>.3370</v>
      </c>
      <c r="D1187" t="str">
        <f>".2389"</f>
        <v>.2389</v>
      </c>
      <c r="E1187" t="str">
        <f>".2880"</f>
        <v>.2880</v>
      </c>
    </row>
    <row r="1188" spans="1:5" ht="14.25">
      <c r="A1188" t="str">
        <f>"43"</f>
        <v>43</v>
      </c>
      <c r="B1188" t="s">
        <v>62</v>
      </c>
      <c r="C1188" t="str">
        <f>".2746"</f>
        <v>.2746</v>
      </c>
      <c r="D1188" t="str">
        <f>".3018"</f>
        <v>.3018</v>
      </c>
      <c r="E1188" t="str">
        <f>".2882"</f>
        <v>.2882</v>
      </c>
    </row>
    <row r="1189" spans="1:5" ht="14.25">
      <c r="A1189" t="str">
        <f>"44"</f>
        <v>44</v>
      </c>
      <c r="B1189" t="s">
        <v>79</v>
      </c>
      <c r="C1189" t="str">
        <f>".2970"</f>
        <v>.2970</v>
      </c>
      <c r="D1189" t="str">
        <f>".2843"</f>
        <v>.2843</v>
      </c>
      <c r="E1189" t="str">
        <f>".2906"</f>
        <v>.2906</v>
      </c>
    </row>
    <row r="1190" spans="1:5" ht="14.25">
      <c r="A1190" t="str">
        <f>"45"</f>
        <v>45</v>
      </c>
      <c r="B1190" t="s">
        <v>39</v>
      </c>
      <c r="C1190" t="str">
        <f>".3202"</f>
        <v>.3202</v>
      </c>
      <c r="D1190" t="str">
        <f>".2619"</f>
        <v>.2619</v>
      </c>
      <c r="E1190" t="str">
        <f>".2911"</f>
        <v>.2911</v>
      </c>
    </row>
    <row r="1191" spans="1:5" ht="14.25">
      <c r="A1191" t="str">
        <f>"46"</f>
        <v>46</v>
      </c>
      <c r="B1191" t="s">
        <v>59</v>
      </c>
      <c r="C1191" t="str">
        <f>".2692"</f>
        <v>.2692</v>
      </c>
      <c r="D1191" t="str">
        <f>".3168"</f>
        <v>.3168</v>
      </c>
      <c r="E1191" t="str">
        <f>".2930"</f>
        <v>.2930</v>
      </c>
    </row>
    <row r="1192" spans="1:5" ht="14.25">
      <c r="A1192" t="str">
        <f>"47"</f>
        <v>47</v>
      </c>
      <c r="B1192" t="s">
        <v>37</v>
      </c>
      <c r="C1192" t="str">
        <f>".3872"</f>
        <v>.3872</v>
      </c>
      <c r="D1192" t="str">
        <f>".2014"</f>
        <v>.2014</v>
      </c>
      <c r="E1192" t="str">
        <f>".2943"</f>
        <v>.2943</v>
      </c>
    </row>
    <row r="1193" spans="1:5" ht="14.25">
      <c r="A1193" t="str">
        <f>"48"</f>
        <v>48</v>
      </c>
      <c r="B1193" t="s">
        <v>95</v>
      </c>
      <c r="C1193" t="str">
        <f>".3358"</f>
        <v>.3358</v>
      </c>
      <c r="D1193" t="str">
        <f>".2570"</f>
        <v>.2570</v>
      </c>
      <c r="E1193" t="str">
        <f>".2964"</f>
        <v>.2964</v>
      </c>
    </row>
    <row r="1194" spans="1:5" ht="14.25">
      <c r="A1194" t="str">
        <f>"49"</f>
        <v>49</v>
      </c>
      <c r="B1194" t="s">
        <v>49</v>
      </c>
      <c r="C1194" t="str">
        <f>".3190"</f>
        <v>.3190</v>
      </c>
      <c r="D1194" t="str">
        <f>".2780"</f>
        <v>.2780</v>
      </c>
      <c r="E1194" t="str">
        <f>".2985"</f>
        <v>.2985</v>
      </c>
    </row>
    <row r="1195" spans="1:5" ht="14.25">
      <c r="A1195" t="str">
        <f>"50"</f>
        <v>50</v>
      </c>
      <c r="B1195" t="s">
        <v>54</v>
      </c>
      <c r="C1195" t="str">
        <f>".3346"</f>
        <v>.3346</v>
      </c>
      <c r="D1195" t="str">
        <f>".2684"</f>
        <v>.2684</v>
      </c>
      <c r="E1195" t="str">
        <f>".3015"</f>
        <v>.3015</v>
      </c>
    </row>
    <row r="1196" spans="1:5" ht="14.25">
      <c r="A1196" t="str">
        <f>"51"</f>
        <v>51</v>
      </c>
      <c r="B1196" t="s">
        <v>34</v>
      </c>
      <c r="C1196" t="str">
        <f>".2682"</f>
        <v>.2682</v>
      </c>
      <c r="D1196" t="str">
        <f>".3473"</f>
        <v>.3473</v>
      </c>
      <c r="E1196" t="str">
        <f>".3078"</f>
        <v>.3078</v>
      </c>
    </row>
    <row r="1197" spans="1:5" ht="14.25">
      <c r="A1197" t="str">
        <f>"52"</f>
        <v>52</v>
      </c>
      <c r="B1197" t="s">
        <v>55</v>
      </c>
      <c r="C1197" t="str">
        <f>".3886"</f>
        <v>.3886</v>
      </c>
      <c r="D1197" t="str">
        <f>".2318"</f>
        <v>.2318</v>
      </c>
      <c r="E1197" t="str">
        <f>".3102"</f>
        <v>.3102</v>
      </c>
    </row>
    <row r="1198" spans="1:5" ht="14.25">
      <c r="A1198" t="str">
        <f>"53"</f>
        <v>53</v>
      </c>
      <c r="B1198" t="s">
        <v>82</v>
      </c>
      <c r="C1198" t="str">
        <f>".3614"</f>
        <v>.3614</v>
      </c>
      <c r="D1198" t="str">
        <f>".2758"</f>
        <v>.2758</v>
      </c>
      <c r="E1198" t="str">
        <f>".3186"</f>
        <v>.3186</v>
      </c>
    </row>
    <row r="1199" spans="1:5" ht="14.25">
      <c r="A1199" t="str">
        <f>"54"</f>
        <v>54</v>
      </c>
      <c r="B1199" t="s">
        <v>81</v>
      </c>
      <c r="C1199" t="str">
        <f>".3948"</f>
        <v>.3948</v>
      </c>
      <c r="D1199" t="str">
        <f>".2435"</f>
        <v>.2435</v>
      </c>
      <c r="E1199" t="str">
        <f>".3192"</f>
        <v>.3192</v>
      </c>
    </row>
    <row r="1200" spans="1:5" ht="14.25">
      <c r="A1200" t="str">
        <f>"55"</f>
        <v>55</v>
      </c>
      <c r="B1200" t="s">
        <v>72</v>
      </c>
      <c r="C1200" t="str">
        <f>".4270"</f>
        <v>.4270</v>
      </c>
      <c r="D1200" t="str">
        <f>".2146"</f>
        <v>.2146</v>
      </c>
      <c r="E1200" t="str">
        <f>".3208"</f>
        <v>.3208</v>
      </c>
    </row>
    <row r="1201" spans="1:5" ht="14.25">
      <c r="A1201" t="str">
        <f>"56"</f>
        <v>56</v>
      </c>
      <c r="B1201" t="s">
        <v>35</v>
      </c>
      <c r="C1201" t="str">
        <f>".3446"</f>
        <v>.3446</v>
      </c>
      <c r="D1201" t="str">
        <f>".3013"</f>
        <v>.3013</v>
      </c>
      <c r="E1201" t="str">
        <f>".3229"</f>
        <v>.3229</v>
      </c>
    </row>
    <row r="1202" spans="1:5" ht="14.25">
      <c r="A1202" t="str">
        <f>"57"</f>
        <v>57</v>
      </c>
      <c r="B1202" t="s">
        <v>74</v>
      </c>
      <c r="C1202" t="str">
        <f>".3286"</f>
        <v>.3286</v>
      </c>
      <c r="D1202" t="str">
        <f>".3211"</f>
        <v>.3211</v>
      </c>
      <c r="E1202" t="str">
        <f>".3248"</f>
        <v>.3248</v>
      </c>
    </row>
    <row r="1203" spans="1:5" ht="14.25">
      <c r="A1203" t="str">
        <f>"58"</f>
        <v>58</v>
      </c>
      <c r="B1203" t="s">
        <v>63</v>
      </c>
      <c r="C1203" t="str">
        <f>".3080"</f>
        <v>.3080</v>
      </c>
      <c r="D1203" t="str">
        <f>".3459"</f>
        <v>.3459</v>
      </c>
      <c r="E1203" t="str">
        <f>".3269"</f>
        <v>.3269</v>
      </c>
    </row>
    <row r="1204" spans="1:5" ht="14.25">
      <c r="A1204" t="str">
        <f>"59"</f>
        <v>59</v>
      </c>
      <c r="B1204" t="s">
        <v>23</v>
      </c>
      <c r="C1204" t="str">
        <f>".3742"</f>
        <v>.3742</v>
      </c>
      <c r="D1204" t="str">
        <f>".2834"</f>
        <v>.2834</v>
      </c>
      <c r="E1204" t="str">
        <f>".3288"</f>
        <v>.3288</v>
      </c>
    </row>
    <row r="1205" spans="1:5" ht="14.25">
      <c r="A1205" t="str">
        <f>"60"</f>
        <v>60</v>
      </c>
      <c r="B1205" t="s">
        <v>69</v>
      </c>
      <c r="C1205" t="str">
        <f>".3288"</f>
        <v>.3288</v>
      </c>
      <c r="D1205" t="str">
        <f>".3336"</f>
        <v>.3336</v>
      </c>
      <c r="E1205" t="str">
        <f>".3312"</f>
        <v>.3312</v>
      </c>
    </row>
    <row r="1206" spans="1:5" ht="14.25">
      <c r="A1206" t="str">
        <f>"61"</f>
        <v>61</v>
      </c>
      <c r="B1206" t="s">
        <v>56</v>
      </c>
      <c r="C1206" t="str">
        <f>".3980"</f>
        <v>.3980</v>
      </c>
      <c r="D1206" t="str">
        <f>".2689"</f>
        <v>.2689</v>
      </c>
      <c r="E1206" t="str">
        <f>".3335"</f>
        <v>.3335</v>
      </c>
    </row>
    <row r="1207" spans="1:5" ht="14.25">
      <c r="A1207" t="str">
        <f>"62"</f>
        <v>62</v>
      </c>
      <c r="B1207" t="s">
        <v>71</v>
      </c>
      <c r="C1207" t="str">
        <f>".3664"</f>
        <v>.3664</v>
      </c>
      <c r="D1207" t="str">
        <f>".3209"</f>
        <v>.3209</v>
      </c>
      <c r="E1207" t="str">
        <f>".3436"</f>
        <v>.3436</v>
      </c>
    </row>
    <row r="1208" spans="1:5" ht="14.25">
      <c r="A1208" t="str">
        <f>"63"</f>
        <v>63</v>
      </c>
      <c r="B1208" t="s">
        <v>36</v>
      </c>
      <c r="C1208" t="str">
        <f>".3732"</f>
        <v>.3732</v>
      </c>
      <c r="D1208" t="str">
        <f>".3199"</f>
        <v>.3199</v>
      </c>
      <c r="E1208" t="str">
        <f>".3466"</f>
        <v>.3466</v>
      </c>
    </row>
    <row r="1209" spans="1:5" ht="14.25">
      <c r="A1209" t="str">
        <f>"64"</f>
        <v>64</v>
      </c>
      <c r="B1209" t="s">
        <v>91</v>
      </c>
      <c r="C1209" t="str">
        <f>".3252"</f>
        <v>.3252</v>
      </c>
      <c r="D1209" t="str">
        <f>".3701"</f>
        <v>.3701</v>
      </c>
      <c r="E1209" t="str">
        <f>".3476"</f>
        <v>.3476</v>
      </c>
    </row>
    <row r="1210" spans="1:5" ht="14.25">
      <c r="A1210" t="str">
        <f>"65"</f>
        <v>65</v>
      </c>
      <c r="B1210" t="s">
        <v>86</v>
      </c>
      <c r="C1210" t="str">
        <f>".3674"</f>
        <v>.3674</v>
      </c>
      <c r="D1210" t="str">
        <f>".3322"</f>
        <v>.3322</v>
      </c>
      <c r="E1210" t="str">
        <f>".3498"</f>
        <v>.3498</v>
      </c>
    </row>
    <row r="1211" spans="1:5" ht="14.25">
      <c r="A1211" t="str">
        <f>"66"</f>
        <v>66</v>
      </c>
      <c r="B1211" t="s">
        <v>90</v>
      </c>
      <c r="C1211" t="str">
        <f>".3722"</f>
        <v>.3722</v>
      </c>
      <c r="D1211" t="str">
        <f>".3495"</f>
        <v>.3495</v>
      </c>
      <c r="E1211" t="str">
        <f>".3609"</f>
        <v>.3609</v>
      </c>
    </row>
    <row r="1212" spans="1:5" ht="14.25">
      <c r="A1212" t="str">
        <f>"67"</f>
        <v>67</v>
      </c>
      <c r="B1212" t="s">
        <v>88</v>
      </c>
      <c r="C1212" t="str">
        <f>".4040"</f>
        <v>.4040</v>
      </c>
      <c r="D1212" t="str">
        <f>".3224"</f>
        <v>.3224</v>
      </c>
      <c r="E1212" t="str">
        <f>".3632"</f>
        <v>.3632</v>
      </c>
    </row>
    <row r="1213" spans="1:5" ht="14.25">
      <c r="A1213" t="str">
        <f>"68"</f>
        <v>68</v>
      </c>
      <c r="B1213" t="s">
        <v>28</v>
      </c>
      <c r="C1213" t="str">
        <f>".3780"</f>
        <v>.3780</v>
      </c>
      <c r="D1213" t="str">
        <f>".3513"</f>
        <v>.3513</v>
      </c>
      <c r="E1213" t="str">
        <f>".3646"</f>
        <v>.3646</v>
      </c>
    </row>
    <row r="1214" spans="1:5" ht="14.25">
      <c r="A1214" t="str">
        <f>"69"</f>
        <v>69</v>
      </c>
      <c r="B1214" t="s">
        <v>30</v>
      </c>
      <c r="C1214" t="str">
        <f>".5160"</f>
        <v>.5160</v>
      </c>
      <c r="D1214" t="str">
        <f>".2145"</f>
        <v>.2145</v>
      </c>
      <c r="E1214" t="str">
        <f>".3652"</f>
        <v>.3652</v>
      </c>
    </row>
    <row r="1215" spans="1:5" ht="14.25">
      <c r="A1215" t="str">
        <f>"70"</f>
        <v>70</v>
      </c>
      <c r="B1215" t="s">
        <v>18</v>
      </c>
      <c r="C1215" t="str">
        <f>".3700"</f>
        <v>.3700</v>
      </c>
      <c r="D1215" t="str">
        <f>".3723"</f>
        <v>.3723</v>
      </c>
      <c r="E1215" t="str">
        <f>".3712"</f>
        <v>.3712</v>
      </c>
    </row>
    <row r="1216" spans="1:5" ht="14.25">
      <c r="A1216" t="str">
        <f>"71"</f>
        <v>71</v>
      </c>
      <c r="B1216" t="s">
        <v>65</v>
      </c>
      <c r="C1216" t="str">
        <f>".5076"</f>
        <v>.5076</v>
      </c>
      <c r="D1216" t="str">
        <f>".2573"</f>
        <v>.2573</v>
      </c>
      <c r="E1216" t="str">
        <f>".3824"</f>
        <v>.3824</v>
      </c>
    </row>
    <row r="1217" spans="1:5" ht="14.25">
      <c r="A1217" t="str">
        <f>"72"</f>
        <v>72</v>
      </c>
      <c r="B1217" t="s">
        <v>73</v>
      </c>
      <c r="C1217" t="str">
        <f>".4704"</f>
        <v>.4704</v>
      </c>
      <c r="D1217" t="str">
        <f>".2967"</f>
        <v>.2967</v>
      </c>
      <c r="E1217" t="str">
        <f>".3836"</f>
        <v>.3836</v>
      </c>
    </row>
    <row r="1218" spans="1:5" ht="14.25">
      <c r="A1218" t="str">
        <f>"73"</f>
        <v>73</v>
      </c>
      <c r="B1218" t="s">
        <v>89</v>
      </c>
      <c r="C1218" t="str">
        <f>".3306"</f>
        <v>.3306</v>
      </c>
      <c r="D1218" t="str">
        <f>".4569"</f>
        <v>.4569</v>
      </c>
      <c r="E1218" t="str">
        <f>".3937"</f>
        <v>.3937</v>
      </c>
    </row>
    <row r="1219" spans="1:5" ht="14.25">
      <c r="A1219" t="str">
        <f>"74"</f>
        <v>74</v>
      </c>
      <c r="B1219" t="s">
        <v>92</v>
      </c>
      <c r="C1219" t="str">
        <f>".4666"</f>
        <v>.4666</v>
      </c>
      <c r="D1219" t="str">
        <f>".3327"</f>
        <v>.3327</v>
      </c>
      <c r="E1219" t="str">
        <f>".3997"</f>
        <v>.3997</v>
      </c>
    </row>
    <row r="1220" spans="1:5" ht="14.25">
      <c r="A1220" t="str">
        <f>"75"</f>
        <v>75</v>
      </c>
      <c r="B1220" t="s">
        <v>93</v>
      </c>
      <c r="C1220" t="str">
        <f>".4596"</f>
        <v>.4596</v>
      </c>
      <c r="D1220" t="str">
        <f>".3545"</f>
        <v>.3545</v>
      </c>
      <c r="E1220" t="str">
        <f>".4070"</f>
        <v>.4070</v>
      </c>
    </row>
    <row r="1221" spans="1:5" ht="14.25">
      <c r="A1221" t="str">
        <f>"76"</f>
        <v>76</v>
      </c>
      <c r="B1221" t="s">
        <v>99</v>
      </c>
      <c r="C1221" t="str">
        <f>".4796"</f>
        <v>.4796</v>
      </c>
      <c r="D1221" t="str">
        <f>".3559"</f>
        <v>.3559</v>
      </c>
      <c r="E1221" t="str">
        <f>".4178"</f>
        <v>.4178</v>
      </c>
    </row>
    <row r="1222" spans="1:5" ht="14.25">
      <c r="A1222" t="str">
        <f>"77"</f>
        <v>77</v>
      </c>
      <c r="B1222" t="s">
        <v>78</v>
      </c>
      <c r="C1222" t="str">
        <f>".5432"</f>
        <v>.5432</v>
      </c>
      <c r="D1222" t="str">
        <f>".3375"</f>
        <v>.3375</v>
      </c>
      <c r="E1222" t="str">
        <f>".4404"</f>
        <v>.4404</v>
      </c>
    </row>
    <row r="1223" spans="1:5" ht="14.25">
      <c r="A1223" t="str">
        <f>"78"</f>
        <v>78</v>
      </c>
      <c r="B1223" t="s">
        <v>70</v>
      </c>
      <c r="C1223" t="str">
        <f>"1.1774"</f>
        <v>1.1774</v>
      </c>
      <c r="D1223" t="str">
        <f>".2733"</f>
        <v>.2733</v>
      </c>
      <c r="E1223" t="str">
        <f>".7253"</f>
        <v>.7253</v>
      </c>
    </row>
    <row r="1224" spans="1:5" ht="14.25">
      <c r="A1224" t="str">
        <f>"79"</f>
        <v>79</v>
      </c>
      <c r="B1224" t="s">
        <v>85</v>
      </c>
      <c r="C1224" t="str">
        <f>"4.6858"</f>
        <v>4.6858</v>
      </c>
      <c r="D1224" t="str">
        <f>".5629"</f>
        <v>.5629</v>
      </c>
      <c r="E1224" t="str">
        <f>"2.6244"</f>
        <v>2.6244</v>
      </c>
    </row>
    <row r="1225" spans="1:5" ht="14.25">
      <c r="A1225" t="str">
        <f>"80"</f>
        <v>80</v>
      </c>
      <c r="B1225" t="s">
        <v>84</v>
      </c>
      <c r="C1225" t="str">
        <f>".2920"</f>
        <v>.2920</v>
      </c>
      <c r="D1225" t="str">
        <f>"5.0000"</f>
        <v>5.0000</v>
      </c>
      <c r="E1225" t="str">
        <f>"2.6460"</f>
        <v>2.6460</v>
      </c>
    </row>
    <row r="1226" spans="1:5" ht="14.25">
      <c r="A1226" t="str">
        <f>"81"</f>
        <v>81</v>
      </c>
      <c r="B1226" t="s">
        <v>97</v>
      </c>
      <c r="C1226" t="str">
        <f>".3690"</f>
        <v>.3690</v>
      </c>
      <c r="D1226" t="str">
        <f>"5.0000"</f>
        <v>5.0000</v>
      </c>
      <c r="E1226" t="str">
        <f>"2.6845"</f>
        <v>2.6845</v>
      </c>
    </row>
    <row r="1227" spans="1:5" ht="14.25">
      <c r="A1227" t="str">
        <f>"82"</f>
        <v>82</v>
      </c>
      <c r="B1227" t="s">
        <v>87</v>
      </c>
      <c r="C1227" t="str">
        <f>".3698"</f>
        <v>.3698</v>
      </c>
      <c r="D1227" t="str">
        <f>"5.0000"</f>
        <v>5.0000</v>
      </c>
      <c r="E1227" t="str">
        <f>"2.6849"</f>
        <v>2.6849</v>
      </c>
    </row>
    <row r="1228" spans="1:5" ht="14.25">
      <c r="A1228" t="str">
        <f>"83"</f>
        <v>83</v>
      </c>
      <c r="B1228" t="s">
        <v>80</v>
      </c>
      <c r="C1228" t="str">
        <f>".3962"</f>
        <v>.3962</v>
      </c>
      <c r="D1228" t="str">
        <f>"5.0000"</f>
        <v>5.0000</v>
      </c>
      <c r="E1228" t="str">
        <f>"2.6981"</f>
        <v>2.6981</v>
      </c>
    </row>
    <row r="1229" spans="1:5" ht="14.25">
      <c r="A1229" t="str">
        <f>"84"</f>
        <v>84</v>
      </c>
      <c r="B1229" t="s">
        <v>96</v>
      </c>
      <c r="C1229" t="str">
        <f>"5.0000"</f>
        <v>5.0000</v>
      </c>
      <c r="D1229" t="str">
        <f>"5.0000"</f>
        <v>5.0000</v>
      </c>
      <c r="E1229" t="str">
        <f>"5.0000"</f>
        <v>5.0000</v>
      </c>
    </row>
    <row r="1231" ht="14.25">
      <c r="A1231" t="s">
        <v>157</v>
      </c>
    </row>
    <row r="1232" spans="1:5" ht="14.25">
      <c r="A1232" t="s">
        <v>4</v>
      </c>
      <c r="B1232" t="s">
        <v>5</v>
      </c>
      <c r="C1232" t="s">
        <v>152</v>
      </c>
      <c r="D1232" t="s">
        <v>153</v>
      </c>
      <c r="E1232" t="s">
        <v>147</v>
      </c>
    </row>
    <row r="1233" spans="1:5" ht="14.25">
      <c r="A1233" t="str">
        <f>"1"</f>
        <v>1</v>
      </c>
      <c r="B1233" t="s">
        <v>13</v>
      </c>
      <c r="C1233" t="str">
        <f>".2606"</f>
        <v>.2606</v>
      </c>
      <c r="D1233" t="str">
        <f>".3270"</f>
        <v>.3270</v>
      </c>
      <c r="E1233" t="str">
        <f>".2938"</f>
        <v>.2938</v>
      </c>
    </row>
    <row r="1234" spans="1:5" ht="14.25">
      <c r="A1234" t="str">
        <f>"2"</f>
        <v>2</v>
      </c>
      <c r="B1234" t="s">
        <v>32</v>
      </c>
      <c r="C1234" t="str">
        <f>".2226"</f>
        <v>.2226</v>
      </c>
      <c r="D1234" t="str">
        <f>".3704"</f>
        <v>.3704</v>
      </c>
      <c r="E1234" t="str">
        <f>".2965"</f>
        <v>.2965</v>
      </c>
    </row>
    <row r="1235" spans="1:5" ht="14.25">
      <c r="A1235" t="str">
        <f>"3"</f>
        <v>3</v>
      </c>
      <c r="B1235" t="s">
        <v>51</v>
      </c>
      <c r="C1235" t="str">
        <f>".2458"</f>
        <v>.2458</v>
      </c>
      <c r="D1235" t="str">
        <f>".3724"</f>
        <v>.3724</v>
      </c>
      <c r="E1235" t="str">
        <f>".3091"</f>
        <v>.3091</v>
      </c>
    </row>
    <row r="1236" spans="1:5" ht="14.25">
      <c r="A1236" t="str">
        <f>"4"</f>
        <v>4</v>
      </c>
      <c r="B1236" t="s">
        <v>22</v>
      </c>
      <c r="C1236" t="str">
        <f>".2314"</f>
        <v>.2314</v>
      </c>
      <c r="D1236" t="str">
        <f>".3895"</f>
        <v>.3895</v>
      </c>
      <c r="E1236" t="str">
        <f>".3104"</f>
        <v>.3104</v>
      </c>
    </row>
    <row r="1237" spans="1:5" ht="14.25">
      <c r="A1237" t="str">
        <f>"5"</f>
        <v>5</v>
      </c>
      <c r="B1237" t="s">
        <v>66</v>
      </c>
      <c r="C1237" t="str">
        <f>".2708"</f>
        <v>.2708</v>
      </c>
      <c r="D1237" t="str">
        <f>".3582"</f>
        <v>.3582</v>
      </c>
      <c r="E1237" t="str">
        <f>".3145"</f>
        <v>.3145</v>
      </c>
    </row>
    <row r="1238" spans="1:5" ht="14.25">
      <c r="A1238" t="str">
        <f>"6"</f>
        <v>6</v>
      </c>
      <c r="B1238" t="s">
        <v>69</v>
      </c>
      <c r="C1238" t="str">
        <f>".2490"</f>
        <v>.2490</v>
      </c>
      <c r="D1238" t="str">
        <f>".3862"</f>
        <v>.3862</v>
      </c>
      <c r="E1238" t="str">
        <f>".3176"</f>
        <v>.3176</v>
      </c>
    </row>
    <row r="1239" spans="1:5" ht="14.25">
      <c r="A1239" t="str">
        <f>"7"</f>
        <v>7</v>
      </c>
      <c r="B1239" t="s">
        <v>19</v>
      </c>
      <c r="C1239" t="str">
        <f>".2500"</f>
        <v>.2500</v>
      </c>
      <c r="D1239" t="str">
        <f>".3974"</f>
        <v>.3974</v>
      </c>
      <c r="E1239" t="str">
        <f>".3237"</f>
        <v>.3237</v>
      </c>
    </row>
    <row r="1240" spans="1:5" ht="14.25">
      <c r="A1240" t="str">
        <f>"8"</f>
        <v>8</v>
      </c>
      <c r="B1240" t="s">
        <v>14</v>
      </c>
      <c r="C1240" t="str">
        <f>".2574"</f>
        <v>.2574</v>
      </c>
      <c r="D1240" t="str">
        <f>".3932"</f>
        <v>.3932</v>
      </c>
      <c r="E1240" t="str">
        <f>".3253"</f>
        <v>.3253</v>
      </c>
    </row>
    <row r="1241" spans="1:5" ht="14.25">
      <c r="A1241" t="str">
        <f>"9"</f>
        <v>9</v>
      </c>
      <c r="B1241" t="s">
        <v>31</v>
      </c>
      <c r="C1241" t="str">
        <f>".2262"</f>
        <v>.2262</v>
      </c>
      <c r="D1241" t="str">
        <f>".4411"</f>
        <v>.4411</v>
      </c>
      <c r="E1241" t="str">
        <f>".3337"</f>
        <v>.3337</v>
      </c>
    </row>
    <row r="1242" spans="1:5" ht="14.25">
      <c r="A1242" t="str">
        <f>"10"</f>
        <v>10</v>
      </c>
      <c r="B1242" t="s">
        <v>55</v>
      </c>
      <c r="C1242" t="str">
        <f>".2426"</f>
        <v>.2426</v>
      </c>
      <c r="D1242" t="str">
        <f>".4320"</f>
        <v>.4320</v>
      </c>
      <c r="E1242" t="str">
        <f>".3373"</f>
        <v>.3373</v>
      </c>
    </row>
    <row r="1243" spans="1:5" ht="14.25">
      <c r="A1243" t="str">
        <f>"11"</f>
        <v>11</v>
      </c>
      <c r="B1243" t="s">
        <v>15</v>
      </c>
      <c r="C1243" t="str">
        <f>".3206"</f>
        <v>.3206</v>
      </c>
      <c r="D1243" t="str">
        <f>".3624"</f>
        <v>.3624</v>
      </c>
      <c r="E1243" t="str">
        <f>".3415"</f>
        <v>.3415</v>
      </c>
    </row>
    <row r="1244" spans="1:5" ht="14.25">
      <c r="A1244" t="str">
        <f>"12"</f>
        <v>12</v>
      </c>
      <c r="B1244" t="s">
        <v>24</v>
      </c>
      <c r="C1244" t="str">
        <f>".2992"</f>
        <v>.2992</v>
      </c>
      <c r="D1244" t="str">
        <f>".3879"</f>
        <v>.3879</v>
      </c>
      <c r="E1244" t="str">
        <f>".3435"</f>
        <v>.3435</v>
      </c>
    </row>
    <row r="1245" spans="1:5" ht="14.25">
      <c r="A1245" t="str">
        <f>"13"</f>
        <v>13</v>
      </c>
      <c r="B1245" t="s">
        <v>45</v>
      </c>
      <c r="C1245" t="str">
        <f>".2942"</f>
        <v>.2942</v>
      </c>
      <c r="D1245" t="str">
        <f>".3995"</f>
        <v>.3995</v>
      </c>
      <c r="E1245" t="str">
        <f>".3469"</f>
        <v>.3469</v>
      </c>
    </row>
    <row r="1246" spans="1:5" ht="14.25">
      <c r="A1246" t="str">
        <f>"14"</f>
        <v>14</v>
      </c>
      <c r="B1246" t="s">
        <v>58</v>
      </c>
      <c r="C1246" t="str">
        <f>".3290"</f>
        <v>.3290</v>
      </c>
      <c r="D1246" t="str">
        <f>".3840"</f>
        <v>.3840</v>
      </c>
      <c r="E1246" t="str">
        <f>".3565"</f>
        <v>.3565</v>
      </c>
    </row>
    <row r="1247" spans="1:5" ht="14.25">
      <c r="A1247" t="str">
        <f>"15"</f>
        <v>15</v>
      </c>
      <c r="B1247" t="s">
        <v>30</v>
      </c>
      <c r="C1247" t="str">
        <f>".2696"</f>
        <v>.2696</v>
      </c>
      <c r="D1247" t="str">
        <f>".4495"</f>
        <v>.4495</v>
      </c>
      <c r="E1247" t="str">
        <f>".3595"</f>
        <v>.3595</v>
      </c>
    </row>
    <row r="1248" spans="1:5" ht="14.25">
      <c r="A1248" t="str">
        <f>"16"</f>
        <v>16</v>
      </c>
      <c r="B1248" t="s">
        <v>29</v>
      </c>
      <c r="C1248" t="str">
        <f>".3100"</f>
        <v>.3100</v>
      </c>
      <c r="D1248" t="str">
        <f>".4112"</f>
        <v>.4112</v>
      </c>
      <c r="E1248" t="str">
        <f>".3606"</f>
        <v>.3606</v>
      </c>
    </row>
    <row r="1249" spans="1:5" ht="14.25">
      <c r="A1249" t="str">
        <f>"17"</f>
        <v>17</v>
      </c>
      <c r="B1249" t="s">
        <v>79</v>
      </c>
      <c r="C1249" t="str">
        <f>".3312"</f>
        <v>.3312</v>
      </c>
      <c r="D1249" t="str">
        <f>".3920"</f>
        <v>.3920</v>
      </c>
      <c r="E1249" t="str">
        <f>".3616"</f>
        <v>.3616</v>
      </c>
    </row>
    <row r="1250" spans="1:5" ht="14.25">
      <c r="A1250" t="str">
        <f>"18"</f>
        <v>18</v>
      </c>
      <c r="B1250" t="s">
        <v>50</v>
      </c>
      <c r="C1250" t="str">
        <f>".3218"</f>
        <v>.3218</v>
      </c>
      <c r="D1250" t="str">
        <f>".4021"</f>
        <v>.4021</v>
      </c>
      <c r="E1250" t="str">
        <f>".3619"</f>
        <v>.3619</v>
      </c>
    </row>
    <row r="1251" spans="1:5" ht="14.25">
      <c r="A1251" t="str">
        <f>"19"</f>
        <v>19</v>
      </c>
      <c r="B1251" t="s">
        <v>18</v>
      </c>
      <c r="C1251" t="str">
        <f>".3058"</f>
        <v>.3058</v>
      </c>
      <c r="D1251" t="str">
        <f>".4182"</f>
        <v>.4182</v>
      </c>
      <c r="E1251" t="str">
        <f>".3620"</f>
        <v>.3620</v>
      </c>
    </row>
    <row r="1252" spans="1:5" ht="14.25">
      <c r="A1252" t="str">
        <f>"20"</f>
        <v>20</v>
      </c>
      <c r="B1252" t="s">
        <v>47</v>
      </c>
      <c r="C1252" t="str">
        <f>".2854"</f>
        <v>.2854</v>
      </c>
      <c r="D1252" t="str">
        <f>".4406"</f>
        <v>.4406</v>
      </c>
      <c r="E1252" t="str">
        <f>".3630"</f>
        <v>.3630</v>
      </c>
    </row>
    <row r="1253" spans="1:5" ht="14.25">
      <c r="A1253" t="str">
        <f>"21"</f>
        <v>21</v>
      </c>
      <c r="B1253" t="s">
        <v>23</v>
      </c>
      <c r="C1253" t="str">
        <f>".2638"</f>
        <v>.2638</v>
      </c>
      <c r="D1253" t="str">
        <f>".4677"</f>
        <v>.4677</v>
      </c>
      <c r="E1253" t="str">
        <f>".3657"</f>
        <v>.3657</v>
      </c>
    </row>
    <row r="1254" spans="1:5" ht="14.25">
      <c r="A1254" t="str">
        <f>"22"</f>
        <v>22</v>
      </c>
      <c r="B1254" t="s">
        <v>60</v>
      </c>
      <c r="C1254" t="str">
        <f>".2636"</f>
        <v>.2636</v>
      </c>
      <c r="D1254" t="str">
        <f>".4713"</f>
        <v>.4713</v>
      </c>
      <c r="E1254" t="str">
        <f>".3674"</f>
        <v>.3674</v>
      </c>
    </row>
    <row r="1255" spans="1:5" ht="14.25">
      <c r="A1255" t="str">
        <f>"23"</f>
        <v>23</v>
      </c>
      <c r="B1255" t="s">
        <v>25</v>
      </c>
      <c r="C1255" t="str">
        <f>".2756"</f>
        <v>.2756</v>
      </c>
      <c r="D1255" t="str">
        <f>".4721"</f>
        <v>.4721</v>
      </c>
      <c r="E1255" t="str">
        <f>".3738"</f>
        <v>.3738</v>
      </c>
    </row>
    <row r="1256" spans="1:5" ht="14.25">
      <c r="A1256" t="str">
        <f>"24"</f>
        <v>24</v>
      </c>
      <c r="B1256" t="s">
        <v>53</v>
      </c>
      <c r="C1256" t="str">
        <f>".2656"</f>
        <v>.2656</v>
      </c>
      <c r="D1256" t="str">
        <f>".4835"</f>
        <v>.4835</v>
      </c>
      <c r="E1256" t="str">
        <f>".3745"</f>
        <v>.3745</v>
      </c>
    </row>
    <row r="1257" spans="1:5" ht="14.25">
      <c r="A1257" t="str">
        <f>"25"</f>
        <v>25</v>
      </c>
      <c r="B1257" t="s">
        <v>16</v>
      </c>
      <c r="C1257" t="str">
        <f>".2748"</f>
        <v>.2748</v>
      </c>
      <c r="D1257" t="str">
        <f>".4843"</f>
        <v>.4843</v>
      </c>
      <c r="E1257" t="str">
        <f>".3795"</f>
        <v>.3795</v>
      </c>
    </row>
    <row r="1258" spans="1:5" ht="14.25">
      <c r="A1258" t="str">
        <f>"26"</f>
        <v>26</v>
      </c>
      <c r="B1258" t="s">
        <v>17</v>
      </c>
      <c r="C1258" t="str">
        <f>".3854"</f>
        <v>.3854</v>
      </c>
      <c r="D1258" t="str">
        <f>".4144"</f>
        <v>.4144</v>
      </c>
      <c r="E1258" t="str">
        <f>".3999"</f>
        <v>.3999</v>
      </c>
    </row>
    <row r="1259" spans="1:5" ht="14.25">
      <c r="A1259" t="str">
        <f>"27"</f>
        <v>27</v>
      </c>
      <c r="B1259" t="s">
        <v>34</v>
      </c>
      <c r="C1259" t="str">
        <f>".3604"</f>
        <v>.3604</v>
      </c>
      <c r="D1259" t="str">
        <f>".4462"</f>
        <v>.4462</v>
      </c>
      <c r="E1259" t="str">
        <f>".4033"</f>
        <v>.4033</v>
      </c>
    </row>
    <row r="1260" spans="1:5" ht="14.25">
      <c r="A1260" t="str">
        <f>"28"</f>
        <v>28</v>
      </c>
      <c r="B1260" t="s">
        <v>48</v>
      </c>
      <c r="C1260" t="str">
        <f>".3374"</f>
        <v>.3374</v>
      </c>
      <c r="D1260" t="str">
        <f>".4842"</f>
        <v>.4842</v>
      </c>
      <c r="E1260" t="str">
        <f>".4108"</f>
        <v>.4108</v>
      </c>
    </row>
    <row r="1261" spans="1:5" ht="14.25">
      <c r="A1261" t="str">
        <f>"29"</f>
        <v>29</v>
      </c>
      <c r="B1261" t="s">
        <v>37</v>
      </c>
      <c r="C1261" t="str">
        <f>".4242"</f>
        <v>.4242</v>
      </c>
      <c r="D1261" t="str">
        <f>".4008"</f>
        <v>.4008</v>
      </c>
      <c r="E1261" t="str">
        <f>".4125"</f>
        <v>.4125</v>
      </c>
    </row>
    <row r="1262" spans="1:5" ht="14.25">
      <c r="A1262" t="str">
        <f>"30"</f>
        <v>30</v>
      </c>
      <c r="B1262" t="s">
        <v>67</v>
      </c>
      <c r="C1262" t="str">
        <f>".3186"</f>
        <v>.3186</v>
      </c>
      <c r="D1262" t="str">
        <f>".5117"</f>
        <v>.5117</v>
      </c>
      <c r="E1262" t="str">
        <f>".4151"</f>
        <v>.4151</v>
      </c>
    </row>
    <row r="1263" spans="1:5" ht="14.25">
      <c r="A1263" t="str">
        <f>"31"</f>
        <v>31</v>
      </c>
      <c r="B1263" t="s">
        <v>40</v>
      </c>
      <c r="C1263" t="str">
        <f>".3560"</f>
        <v>.3560</v>
      </c>
      <c r="D1263" t="str">
        <f>".4898"</f>
        <v>.4898</v>
      </c>
      <c r="E1263" t="str">
        <f>".4229"</f>
        <v>.4229</v>
      </c>
    </row>
    <row r="1264" spans="1:5" ht="14.25">
      <c r="A1264" t="str">
        <f>"32"</f>
        <v>32</v>
      </c>
      <c r="B1264" t="s">
        <v>44</v>
      </c>
      <c r="C1264" t="str">
        <f>".3036"</f>
        <v>.3036</v>
      </c>
      <c r="D1264" t="str">
        <f>".5509"</f>
        <v>.5509</v>
      </c>
      <c r="E1264" t="str">
        <f>".4272"</f>
        <v>.4272</v>
      </c>
    </row>
    <row r="1265" spans="1:5" ht="14.25">
      <c r="A1265" t="str">
        <f>"33"</f>
        <v>33</v>
      </c>
      <c r="B1265" t="s">
        <v>63</v>
      </c>
      <c r="C1265" t="str">
        <f>".3838"</f>
        <v>.3838</v>
      </c>
      <c r="D1265" t="str">
        <f>".4939"</f>
        <v>.4939</v>
      </c>
      <c r="E1265" t="str">
        <f>".4389"</f>
        <v>.4389</v>
      </c>
    </row>
    <row r="1266" spans="1:5" ht="14.25">
      <c r="A1266" t="str">
        <f>"34"</f>
        <v>34</v>
      </c>
      <c r="B1266" t="s">
        <v>65</v>
      </c>
      <c r="C1266" t="str">
        <f>".3776"</f>
        <v>.3776</v>
      </c>
      <c r="D1266" t="str">
        <f>".5030"</f>
        <v>.5030</v>
      </c>
      <c r="E1266" t="str">
        <f>".4403"</f>
        <v>.4403</v>
      </c>
    </row>
    <row r="1267" spans="1:5" ht="14.25">
      <c r="A1267" t="str">
        <f>"35"</f>
        <v>35</v>
      </c>
      <c r="B1267" t="s">
        <v>39</v>
      </c>
      <c r="C1267" t="str">
        <f>".3884"</f>
        <v>.3884</v>
      </c>
      <c r="D1267" t="str">
        <f>".4991"</f>
        <v>.4991</v>
      </c>
      <c r="E1267" t="str">
        <f>".4437"</f>
        <v>.4437</v>
      </c>
    </row>
    <row r="1268" spans="1:5" ht="14.25">
      <c r="A1268" t="str">
        <f>"36"</f>
        <v>36</v>
      </c>
      <c r="B1268" t="s">
        <v>41</v>
      </c>
      <c r="C1268" t="str">
        <f>".3436"</f>
        <v>.3436</v>
      </c>
      <c r="D1268" t="str">
        <f>".5458"</f>
        <v>.5458</v>
      </c>
      <c r="E1268" t="str">
        <f>".4447"</f>
        <v>.4447</v>
      </c>
    </row>
    <row r="1269" spans="1:5" ht="14.25">
      <c r="A1269" t="str">
        <f>"37"</f>
        <v>37</v>
      </c>
      <c r="B1269" t="s">
        <v>86</v>
      </c>
      <c r="C1269" t="str">
        <f>".3570"</f>
        <v>.3570</v>
      </c>
      <c r="D1269" t="str">
        <f>".5435"</f>
        <v>.5435</v>
      </c>
      <c r="E1269" t="str">
        <f>".4502"</f>
        <v>.4502</v>
      </c>
    </row>
    <row r="1270" spans="1:5" ht="14.25">
      <c r="A1270" t="str">
        <f>"38"</f>
        <v>38</v>
      </c>
      <c r="B1270" t="s">
        <v>52</v>
      </c>
      <c r="C1270" t="str">
        <f>".3766"</f>
        <v>.3766</v>
      </c>
      <c r="D1270" t="str">
        <f>".5316"</f>
        <v>.5316</v>
      </c>
      <c r="E1270" t="str">
        <f>".4541"</f>
        <v>.4541</v>
      </c>
    </row>
    <row r="1271" spans="1:5" ht="14.25">
      <c r="A1271" t="str">
        <f>"39"</f>
        <v>39</v>
      </c>
      <c r="B1271" t="s">
        <v>84</v>
      </c>
      <c r="C1271" t="str">
        <f>".3396"</f>
        <v>.3396</v>
      </c>
      <c r="D1271" t="str">
        <f>".6104"</f>
        <v>.6104</v>
      </c>
      <c r="E1271" t="str">
        <f>".4750"</f>
        <v>.4750</v>
      </c>
    </row>
    <row r="1272" spans="1:5" ht="14.25">
      <c r="A1272" t="str">
        <f>"40"</f>
        <v>40</v>
      </c>
      <c r="B1272" t="s">
        <v>28</v>
      </c>
      <c r="C1272" t="str">
        <f>".4282"</f>
        <v>.4282</v>
      </c>
      <c r="D1272" t="str">
        <f>".6091"</f>
        <v>.6091</v>
      </c>
      <c r="E1272" t="str">
        <f>".5186"</f>
        <v>.5186</v>
      </c>
    </row>
    <row r="1273" spans="1:5" ht="14.25">
      <c r="A1273" t="str">
        <f>"41"</f>
        <v>41</v>
      </c>
      <c r="B1273" t="s">
        <v>20</v>
      </c>
      <c r="C1273" t="str">
        <f>".3502"</f>
        <v>.3502</v>
      </c>
      <c r="D1273" t="str">
        <f>".6979"</f>
        <v>.6979</v>
      </c>
      <c r="E1273" t="str">
        <f>".5240"</f>
        <v>.5240</v>
      </c>
    </row>
    <row r="1274" spans="1:5" ht="14.25">
      <c r="A1274" t="str">
        <f>"42"</f>
        <v>42</v>
      </c>
      <c r="B1274" t="s">
        <v>73</v>
      </c>
      <c r="C1274" t="str">
        <f>".4270"</f>
        <v>.4270</v>
      </c>
      <c r="D1274" t="str">
        <f>".6391"</f>
        <v>.6391</v>
      </c>
      <c r="E1274" t="str">
        <f>".5331"</f>
        <v>.5331</v>
      </c>
    </row>
    <row r="1275" spans="1:5" ht="14.25">
      <c r="A1275" t="str">
        <f>"43"</f>
        <v>43</v>
      </c>
      <c r="B1275" t="s">
        <v>35</v>
      </c>
      <c r="C1275" t="str">
        <f>".3682"</f>
        <v>.3682</v>
      </c>
      <c r="D1275" t="str">
        <f>".7379"</f>
        <v>.7379</v>
      </c>
      <c r="E1275" t="str">
        <f>".5531"</f>
        <v>.5531</v>
      </c>
    </row>
    <row r="1276" spans="1:5" ht="14.25">
      <c r="A1276" t="str">
        <f>"44"</f>
        <v>44</v>
      </c>
      <c r="B1276" t="s">
        <v>89</v>
      </c>
      <c r="C1276" t="str">
        <f>".4298"</f>
        <v>.4298</v>
      </c>
      <c r="D1276" t="str">
        <f>".7541"</f>
        <v>.7541</v>
      </c>
      <c r="E1276" t="str">
        <f>".5920"</f>
        <v>.5920</v>
      </c>
    </row>
    <row r="1277" spans="1:5" ht="14.25">
      <c r="A1277" t="str">
        <f>"45"</f>
        <v>45</v>
      </c>
      <c r="B1277" t="s">
        <v>80</v>
      </c>
      <c r="C1277" t="str">
        <f>".4044"</f>
        <v>.4044</v>
      </c>
      <c r="D1277" t="str">
        <f>".7953"</f>
        <v>.7953</v>
      </c>
      <c r="E1277" t="str">
        <f>".5998"</f>
        <v>.5998</v>
      </c>
    </row>
    <row r="1278" spans="1:5" ht="14.25">
      <c r="A1278" t="str">
        <f>"46"</f>
        <v>46</v>
      </c>
      <c r="B1278" t="s">
        <v>94</v>
      </c>
      <c r="C1278" t="str">
        <f>".4036"</f>
        <v>.4036</v>
      </c>
      <c r="D1278" t="str">
        <f>".8044"</f>
        <v>.8044</v>
      </c>
      <c r="E1278" t="str">
        <f>".6040"</f>
        <v>.6040</v>
      </c>
    </row>
    <row r="1279" spans="1:5" ht="14.25">
      <c r="A1279" t="str">
        <f>"47"</f>
        <v>47</v>
      </c>
      <c r="B1279" t="s">
        <v>74</v>
      </c>
      <c r="C1279" t="str">
        <f>".5456"</f>
        <v>.5456</v>
      </c>
      <c r="D1279" t="str">
        <f>".7038"</f>
        <v>.7038</v>
      </c>
      <c r="E1279" t="str">
        <f>".6247"</f>
        <v>.6247</v>
      </c>
    </row>
    <row r="1280" spans="1:5" ht="14.25">
      <c r="A1280" t="str">
        <f>"48"</f>
        <v>48</v>
      </c>
      <c r="B1280" t="s">
        <v>90</v>
      </c>
      <c r="C1280" t="str">
        <f>".4840"</f>
        <v>.4840</v>
      </c>
      <c r="D1280" t="str">
        <f>".8096"</f>
        <v>.8096</v>
      </c>
      <c r="E1280" t="str">
        <f>".6468"</f>
        <v>.6468</v>
      </c>
    </row>
    <row r="1281" spans="1:5" ht="14.25">
      <c r="A1281" t="str">
        <f>"49"</f>
        <v>49</v>
      </c>
      <c r="B1281" t="s">
        <v>88</v>
      </c>
      <c r="C1281" t="str">
        <f>".6012"</f>
        <v>.6012</v>
      </c>
      <c r="D1281" t="str">
        <f>".7613"</f>
        <v>.7613</v>
      </c>
      <c r="E1281" t="str">
        <f>".6813"</f>
        <v>.6813</v>
      </c>
    </row>
    <row r="1282" spans="1:5" ht="14.25">
      <c r="A1282" t="str">
        <f>"50"</f>
        <v>50</v>
      </c>
      <c r="B1282" t="s">
        <v>61</v>
      </c>
      <c r="C1282" t="str">
        <f>".2560"</f>
        <v>.2560</v>
      </c>
      <c r="D1282" t="str">
        <f>"1.1193"</f>
        <v>1.1193</v>
      </c>
      <c r="E1282" t="str">
        <f>".6877"</f>
        <v>.6877</v>
      </c>
    </row>
    <row r="1283" spans="1:5" ht="14.25">
      <c r="A1283" t="str">
        <f>"51"</f>
        <v>51</v>
      </c>
      <c r="B1283" t="s">
        <v>76</v>
      </c>
      <c r="C1283" t="str">
        <f>".8370"</f>
        <v>.8370</v>
      </c>
      <c r="D1283" t="str">
        <f>".6496"</f>
        <v>.6496</v>
      </c>
      <c r="E1283" t="str">
        <f>".7433"</f>
        <v>.7433</v>
      </c>
    </row>
    <row r="1284" spans="1:5" ht="14.25">
      <c r="A1284" t="str">
        <f>"52"</f>
        <v>52</v>
      </c>
      <c r="B1284" t="s">
        <v>49</v>
      </c>
      <c r="C1284" t="str">
        <f>".6812"</f>
        <v>.6812</v>
      </c>
      <c r="D1284" t="str">
        <f>"1.0285"</f>
        <v>1.0285</v>
      </c>
      <c r="E1284" t="str">
        <f>".8548"</f>
        <v>.8548</v>
      </c>
    </row>
    <row r="1285" spans="1:5" ht="14.25">
      <c r="A1285" t="str">
        <f>"53"</f>
        <v>53</v>
      </c>
      <c r="B1285" t="s">
        <v>78</v>
      </c>
      <c r="C1285" t="str">
        <f>".6456"</f>
        <v>.6456</v>
      </c>
      <c r="D1285" t="str">
        <f>"1.2280"</f>
        <v>1.2280</v>
      </c>
      <c r="E1285" t="str">
        <f>".9368"</f>
        <v>.9368</v>
      </c>
    </row>
    <row r="1286" spans="1:5" ht="14.25">
      <c r="A1286" t="str">
        <f>"54"</f>
        <v>54</v>
      </c>
      <c r="B1286" t="s">
        <v>92</v>
      </c>
      <c r="C1286" t="str">
        <f>".5538"</f>
        <v>.5538</v>
      </c>
      <c r="D1286" t="str">
        <f>"6.1874"</f>
        <v>6.1874</v>
      </c>
      <c r="E1286" t="str">
        <f>"3.3706"</f>
        <v>3.3706</v>
      </c>
    </row>
    <row r="1287" spans="1:5" ht="14.25">
      <c r="A1287" t="str">
        <f>"55"</f>
        <v>55</v>
      </c>
      <c r="B1287" t="s">
        <v>27</v>
      </c>
      <c r="C1287" t="str">
        <f>".2666"</f>
        <v>.2666</v>
      </c>
      <c r="D1287" t="str">
        <f aca="true" t="shared" si="14" ref="D1287:D1316">"10.0000"</f>
        <v>10.0000</v>
      </c>
      <c r="E1287" t="str">
        <f>"5.1333"</f>
        <v>5.1333</v>
      </c>
    </row>
    <row r="1288" spans="1:5" ht="14.25">
      <c r="A1288" t="str">
        <f>"56"</f>
        <v>56</v>
      </c>
      <c r="B1288" t="s">
        <v>96</v>
      </c>
      <c r="C1288" t="str">
        <f>".3142"</f>
        <v>.3142</v>
      </c>
      <c r="D1288" t="str">
        <f t="shared" si="14"/>
        <v>10.0000</v>
      </c>
      <c r="E1288" t="str">
        <f>"5.1571"</f>
        <v>5.1571</v>
      </c>
    </row>
    <row r="1289" spans="1:5" ht="14.25">
      <c r="A1289" t="str">
        <f>"57"</f>
        <v>57</v>
      </c>
      <c r="B1289" t="s">
        <v>83</v>
      </c>
      <c r="C1289" t="str">
        <f>".3348"</f>
        <v>.3348</v>
      </c>
      <c r="D1289" t="str">
        <f t="shared" si="14"/>
        <v>10.0000</v>
      </c>
      <c r="E1289" t="str">
        <f>"5.1674"</f>
        <v>5.1674</v>
      </c>
    </row>
    <row r="1290" spans="1:5" ht="14.25">
      <c r="A1290" t="str">
        <f>"58"</f>
        <v>58</v>
      </c>
      <c r="B1290" t="s">
        <v>97</v>
      </c>
      <c r="C1290" t="str">
        <f>".4014"</f>
        <v>.4014</v>
      </c>
      <c r="D1290" t="str">
        <f t="shared" si="14"/>
        <v>10.0000</v>
      </c>
      <c r="E1290" t="str">
        <f>"5.2007"</f>
        <v>5.2007</v>
      </c>
    </row>
    <row r="1291" spans="1:6" ht="14.25">
      <c r="A1291" t="str">
        <f>"59"</f>
        <v>59</v>
      </c>
      <c r="B1291" t="s">
        <v>59</v>
      </c>
      <c r="C1291" t="str">
        <f aca="true" t="shared" si="15" ref="C1291:C1316">"10.0000"</f>
        <v>10.0000</v>
      </c>
      <c r="D1291" t="str">
        <f t="shared" si="14"/>
        <v>10.0000</v>
      </c>
      <c r="E1291" t="str">
        <f aca="true" t="shared" si="16" ref="E1291:E1316">"10.0000"</f>
        <v>10.0000</v>
      </c>
      <c r="F1291" t="s">
        <v>75</v>
      </c>
    </row>
    <row r="1292" spans="1:6" ht="14.25">
      <c r="A1292" t="str">
        <f>"60"</f>
        <v>60</v>
      </c>
      <c r="B1292" t="s">
        <v>62</v>
      </c>
      <c r="C1292" t="str">
        <f t="shared" si="15"/>
        <v>10.0000</v>
      </c>
      <c r="D1292" t="str">
        <f t="shared" si="14"/>
        <v>10.0000</v>
      </c>
      <c r="E1292" t="str">
        <f t="shared" si="16"/>
        <v>10.0000</v>
      </c>
      <c r="F1292" t="s">
        <v>107</v>
      </c>
    </row>
    <row r="1293" spans="1:6" ht="14.25">
      <c r="A1293" t="str">
        <f>"61"</f>
        <v>61</v>
      </c>
      <c r="B1293" t="s">
        <v>70</v>
      </c>
      <c r="C1293" t="str">
        <f t="shared" si="15"/>
        <v>10.0000</v>
      </c>
      <c r="D1293" t="str">
        <f t="shared" si="14"/>
        <v>10.0000</v>
      </c>
      <c r="E1293" t="str">
        <f t="shared" si="16"/>
        <v>10.0000</v>
      </c>
      <c r="F1293" t="s">
        <v>108</v>
      </c>
    </row>
    <row r="1294" spans="1:6" ht="14.25">
      <c r="A1294" t="str">
        <f>"62"</f>
        <v>62</v>
      </c>
      <c r="B1294" t="s">
        <v>71</v>
      </c>
      <c r="C1294" t="str">
        <f t="shared" si="15"/>
        <v>10.0000</v>
      </c>
      <c r="D1294" t="str">
        <f t="shared" si="14"/>
        <v>10.0000</v>
      </c>
      <c r="E1294" t="str">
        <f t="shared" si="16"/>
        <v>10.0000</v>
      </c>
      <c r="F1294" t="s">
        <v>109</v>
      </c>
    </row>
    <row r="1295" spans="1:6" ht="14.25">
      <c r="A1295" t="str">
        <f>"63"</f>
        <v>63</v>
      </c>
      <c r="B1295" t="s">
        <v>46</v>
      </c>
      <c r="C1295" t="str">
        <f t="shared" si="15"/>
        <v>10.0000</v>
      </c>
      <c r="D1295" t="str">
        <f t="shared" si="14"/>
        <v>10.0000</v>
      </c>
      <c r="E1295" t="str">
        <f t="shared" si="16"/>
        <v>10.0000</v>
      </c>
      <c r="F1295" t="s">
        <v>110</v>
      </c>
    </row>
    <row r="1296" spans="1:6" ht="14.25">
      <c r="A1296" t="str">
        <f>"64"</f>
        <v>64</v>
      </c>
      <c r="B1296" t="s">
        <v>95</v>
      </c>
      <c r="C1296" t="str">
        <f t="shared" si="15"/>
        <v>10.0000</v>
      </c>
      <c r="D1296" t="str">
        <f t="shared" si="14"/>
        <v>10.0000</v>
      </c>
      <c r="E1296" t="str">
        <f t="shared" si="16"/>
        <v>10.0000</v>
      </c>
      <c r="F1296" t="s">
        <v>111</v>
      </c>
    </row>
    <row r="1297" spans="1:6" ht="14.25">
      <c r="A1297" t="str">
        <f>"65"</f>
        <v>65</v>
      </c>
      <c r="B1297" t="s">
        <v>56</v>
      </c>
      <c r="C1297" t="str">
        <f t="shared" si="15"/>
        <v>10.0000</v>
      </c>
      <c r="D1297" t="str">
        <f t="shared" si="14"/>
        <v>10.0000</v>
      </c>
      <c r="E1297" t="str">
        <f t="shared" si="16"/>
        <v>10.0000</v>
      </c>
      <c r="F1297" t="s">
        <v>112</v>
      </c>
    </row>
    <row r="1298" spans="1:6" ht="14.25">
      <c r="A1298" t="str">
        <f>"66"</f>
        <v>66</v>
      </c>
      <c r="B1298" t="s">
        <v>21</v>
      </c>
      <c r="C1298" t="str">
        <f t="shared" si="15"/>
        <v>10.0000</v>
      </c>
      <c r="D1298" t="str">
        <f t="shared" si="14"/>
        <v>10.0000</v>
      </c>
      <c r="E1298" t="str">
        <f t="shared" si="16"/>
        <v>10.0000</v>
      </c>
      <c r="F1298" t="s">
        <v>113</v>
      </c>
    </row>
    <row r="1299" spans="1:6" ht="14.25">
      <c r="A1299" t="str">
        <f>"67"</f>
        <v>67</v>
      </c>
      <c r="B1299" t="s">
        <v>82</v>
      </c>
      <c r="C1299" t="str">
        <f t="shared" si="15"/>
        <v>10.0000</v>
      </c>
      <c r="D1299" t="str">
        <f t="shared" si="14"/>
        <v>10.0000</v>
      </c>
      <c r="E1299" t="str">
        <f t="shared" si="16"/>
        <v>10.0000</v>
      </c>
      <c r="F1299" t="s">
        <v>114</v>
      </c>
    </row>
    <row r="1300" spans="1:6" ht="14.25">
      <c r="A1300" t="str">
        <f>"68"</f>
        <v>68</v>
      </c>
      <c r="B1300" t="s">
        <v>64</v>
      </c>
      <c r="C1300" t="str">
        <f t="shared" si="15"/>
        <v>10.0000</v>
      </c>
      <c r="D1300" t="str">
        <f t="shared" si="14"/>
        <v>10.0000</v>
      </c>
      <c r="E1300" t="str">
        <f t="shared" si="16"/>
        <v>10.0000</v>
      </c>
      <c r="F1300" t="s">
        <v>115</v>
      </c>
    </row>
    <row r="1301" spans="1:6" ht="14.25">
      <c r="A1301" t="str">
        <f>"69"</f>
        <v>69</v>
      </c>
      <c r="B1301" t="s">
        <v>91</v>
      </c>
      <c r="C1301" t="str">
        <f t="shared" si="15"/>
        <v>10.0000</v>
      </c>
      <c r="D1301" t="str">
        <f t="shared" si="14"/>
        <v>10.0000</v>
      </c>
      <c r="E1301" t="str">
        <f t="shared" si="16"/>
        <v>10.0000</v>
      </c>
      <c r="F1301" t="s">
        <v>116</v>
      </c>
    </row>
    <row r="1302" spans="1:6" ht="14.25">
      <c r="A1302" t="str">
        <f>"70"</f>
        <v>70</v>
      </c>
      <c r="B1302" t="s">
        <v>93</v>
      </c>
      <c r="C1302" t="str">
        <f t="shared" si="15"/>
        <v>10.0000</v>
      </c>
      <c r="D1302" t="str">
        <f t="shared" si="14"/>
        <v>10.0000</v>
      </c>
      <c r="E1302" t="str">
        <f t="shared" si="16"/>
        <v>10.0000</v>
      </c>
      <c r="F1302" t="s">
        <v>77</v>
      </c>
    </row>
    <row r="1303" spans="1:6" ht="14.25">
      <c r="A1303" t="str">
        <f>"71"</f>
        <v>71</v>
      </c>
      <c r="B1303" t="s">
        <v>87</v>
      </c>
      <c r="C1303" t="str">
        <f t="shared" si="15"/>
        <v>10.0000</v>
      </c>
      <c r="D1303" t="str">
        <f t="shared" si="14"/>
        <v>10.0000</v>
      </c>
      <c r="E1303" t="str">
        <f t="shared" si="16"/>
        <v>10.0000</v>
      </c>
      <c r="F1303" t="s">
        <v>117</v>
      </c>
    </row>
    <row r="1304" spans="1:6" ht="14.25">
      <c r="A1304" t="str">
        <f>"72"</f>
        <v>72</v>
      </c>
      <c r="B1304" t="s">
        <v>38</v>
      </c>
      <c r="C1304" t="str">
        <f t="shared" si="15"/>
        <v>10.0000</v>
      </c>
      <c r="D1304" t="str">
        <f t="shared" si="14"/>
        <v>10.0000</v>
      </c>
      <c r="E1304" t="str">
        <f t="shared" si="16"/>
        <v>10.0000</v>
      </c>
      <c r="F1304" t="s">
        <v>118</v>
      </c>
    </row>
    <row r="1305" spans="1:6" ht="14.25">
      <c r="A1305" t="str">
        <f>"73"</f>
        <v>73</v>
      </c>
      <c r="B1305" t="s">
        <v>26</v>
      </c>
      <c r="C1305" t="str">
        <f t="shared" si="15"/>
        <v>10.0000</v>
      </c>
      <c r="D1305" t="str">
        <f t="shared" si="14"/>
        <v>10.0000</v>
      </c>
      <c r="E1305" t="str">
        <f t="shared" si="16"/>
        <v>10.0000</v>
      </c>
      <c r="F1305" t="s">
        <v>119</v>
      </c>
    </row>
    <row r="1306" spans="1:6" ht="14.25">
      <c r="A1306" t="str">
        <f>"74"</f>
        <v>74</v>
      </c>
      <c r="B1306" t="s">
        <v>57</v>
      </c>
      <c r="C1306" t="str">
        <f t="shared" si="15"/>
        <v>10.0000</v>
      </c>
      <c r="D1306" t="str">
        <f t="shared" si="14"/>
        <v>10.0000</v>
      </c>
      <c r="E1306" t="str">
        <f t="shared" si="16"/>
        <v>10.0000</v>
      </c>
      <c r="F1306" t="s">
        <v>120</v>
      </c>
    </row>
    <row r="1307" spans="1:6" ht="14.25">
      <c r="A1307" t="str">
        <f>"75"</f>
        <v>75</v>
      </c>
      <c r="B1307" t="s">
        <v>72</v>
      </c>
      <c r="C1307" t="str">
        <f t="shared" si="15"/>
        <v>10.0000</v>
      </c>
      <c r="D1307" t="str">
        <f t="shared" si="14"/>
        <v>10.0000</v>
      </c>
      <c r="E1307" t="str">
        <f t="shared" si="16"/>
        <v>10.0000</v>
      </c>
      <c r="F1307" t="s">
        <v>121</v>
      </c>
    </row>
    <row r="1308" spans="1:6" ht="14.25">
      <c r="A1308" t="str">
        <f>"76"</f>
        <v>76</v>
      </c>
      <c r="B1308" t="s">
        <v>42</v>
      </c>
      <c r="C1308" t="str">
        <f t="shared" si="15"/>
        <v>10.0000</v>
      </c>
      <c r="D1308" t="str">
        <f t="shared" si="14"/>
        <v>10.0000</v>
      </c>
      <c r="E1308" t="str">
        <f t="shared" si="16"/>
        <v>10.0000</v>
      </c>
      <c r="F1308" t="s">
        <v>122</v>
      </c>
    </row>
    <row r="1309" spans="1:6" ht="14.25">
      <c r="A1309" t="str">
        <f>"77"</f>
        <v>77</v>
      </c>
      <c r="B1309" t="s">
        <v>33</v>
      </c>
      <c r="C1309" t="str">
        <f t="shared" si="15"/>
        <v>10.0000</v>
      </c>
      <c r="D1309" t="str">
        <f t="shared" si="14"/>
        <v>10.0000</v>
      </c>
      <c r="E1309" t="str">
        <f t="shared" si="16"/>
        <v>10.0000</v>
      </c>
      <c r="F1309" t="s">
        <v>123</v>
      </c>
    </row>
    <row r="1310" spans="1:6" ht="14.25">
      <c r="A1310" t="str">
        <f>"78"</f>
        <v>78</v>
      </c>
      <c r="B1310" t="s">
        <v>81</v>
      </c>
      <c r="C1310" t="str">
        <f t="shared" si="15"/>
        <v>10.0000</v>
      </c>
      <c r="D1310" t="str">
        <f t="shared" si="14"/>
        <v>10.0000</v>
      </c>
      <c r="E1310" t="str">
        <f t="shared" si="16"/>
        <v>10.0000</v>
      </c>
      <c r="F1310" t="s">
        <v>98</v>
      </c>
    </row>
    <row r="1311" spans="1:6" ht="14.25">
      <c r="A1311" t="str">
        <f>"79"</f>
        <v>79</v>
      </c>
      <c r="B1311" t="s">
        <v>36</v>
      </c>
      <c r="C1311" t="str">
        <f t="shared" si="15"/>
        <v>10.0000</v>
      </c>
      <c r="D1311" t="str">
        <f t="shared" si="14"/>
        <v>10.0000</v>
      </c>
      <c r="E1311" t="str">
        <f t="shared" si="16"/>
        <v>10.0000</v>
      </c>
      <c r="F1311" t="s">
        <v>100</v>
      </c>
    </row>
    <row r="1312" spans="1:6" ht="14.25">
      <c r="A1312" t="str">
        <f>"80"</f>
        <v>80</v>
      </c>
      <c r="B1312" t="s">
        <v>85</v>
      </c>
      <c r="C1312" t="str">
        <f t="shared" si="15"/>
        <v>10.0000</v>
      </c>
      <c r="D1312" t="str">
        <f t="shared" si="14"/>
        <v>10.0000</v>
      </c>
      <c r="E1312" t="str">
        <f t="shared" si="16"/>
        <v>10.0000</v>
      </c>
      <c r="F1312" t="s">
        <v>128</v>
      </c>
    </row>
    <row r="1313" spans="1:6" ht="14.25">
      <c r="A1313" t="str">
        <f>"81"</f>
        <v>81</v>
      </c>
      <c r="B1313" t="s">
        <v>99</v>
      </c>
      <c r="C1313" t="str">
        <f t="shared" si="15"/>
        <v>10.0000</v>
      </c>
      <c r="D1313" t="str">
        <f t="shared" si="14"/>
        <v>10.0000</v>
      </c>
      <c r="E1313" t="str">
        <f t="shared" si="16"/>
        <v>10.0000</v>
      </c>
      <c r="F1313" t="s">
        <v>129</v>
      </c>
    </row>
    <row r="1314" spans="1:6" ht="14.25">
      <c r="A1314" t="str">
        <f>"82"</f>
        <v>82</v>
      </c>
      <c r="B1314" t="s">
        <v>54</v>
      </c>
      <c r="C1314" t="str">
        <f t="shared" si="15"/>
        <v>10.0000</v>
      </c>
      <c r="D1314" t="str">
        <f t="shared" si="14"/>
        <v>10.0000</v>
      </c>
      <c r="E1314" t="str">
        <f t="shared" si="16"/>
        <v>10.0000</v>
      </c>
      <c r="F1314" t="s">
        <v>130</v>
      </c>
    </row>
    <row r="1315" spans="1:6" ht="14.25">
      <c r="A1315" t="str">
        <f>"83"</f>
        <v>83</v>
      </c>
      <c r="B1315" t="s">
        <v>68</v>
      </c>
      <c r="C1315" t="str">
        <f t="shared" si="15"/>
        <v>10.0000</v>
      </c>
      <c r="D1315" t="str">
        <f t="shared" si="14"/>
        <v>10.0000</v>
      </c>
      <c r="E1315" t="str">
        <f t="shared" si="16"/>
        <v>10.0000</v>
      </c>
      <c r="F1315" t="s">
        <v>131</v>
      </c>
    </row>
    <row r="1316" spans="1:6" ht="14.25">
      <c r="A1316" t="str">
        <f>"84"</f>
        <v>84</v>
      </c>
      <c r="B1316" t="s">
        <v>43</v>
      </c>
      <c r="C1316" t="str">
        <f t="shared" si="15"/>
        <v>10.0000</v>
      </c>
      <c r="D1316" t="str">
        <f t="shared" si="14"/>
        <v>10.0000</v>
      </c>
      <c r="E1316" t="str">
        <f t="shared" si="16"/>
        <v>10.0000</v>
      </c>
      <c r="F1316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Lee</dc:creator>
  <cp:keywords/>
  <dc:description/>
  <cp:lastModifiedBy>Steven Lee</cp:lastModifiedBy>
  <dcterms:created xsi:type="dcterms:W3CDTF">2022-10-02T13:29:24Z</dcterms:created>
  <dcterms:modified xsi:type="dcterms:W3CDTF">2022-10-02T13:29:24Z</dcterms:modified>
  <cp:category/>
  <cp:version/>
  <cp:contentType/>
  <cp:contentStatus/>
</cp:coreProperties>
</file>