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8" activeTab="0"/>
  </bookViews>
  <sheets>
    <sheet name="U10-100" sheetId="1" r:id="rId1"/>
  </sheets>
  <definedNames/>
  <calcPr fullCalcOnLoad="1"/>
</workbook>
</file>

<file path=xl/sharedStrings.xml><?xml version="1.0" encoding="utf-8"?>
<sst xmlns="http://schemas.openxmlformats.org/spreadsheetml/2006/main" count="2149" uniqueCount="203">
  <si>
    <t>2014 NBRSA Group Nationals</t>
  </si>
  <si>
    <t>HOLTON GUN &amp; BOW CLUB,  TWIN LAKE MI</t>
  </si>
  <si>
    <t>09/20/2014 - 09/27/2014</t>
  </si>
  <si>
    <t>Unlimited 10 Shot 100 Yards</t>
  </si>
  <si>
    <t>Rank</t>
  </si>
  <si>
    <t>Shooter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</si>
  <si>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</si>
  <si>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</si>
  <si>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</si>
  <si>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</si>
  <si>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</si>
  <si>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</si>
  <si>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</si>
  <si>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</si>
  <si>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Agg</t>
  </si>
  <si>
    <t xml:space="preserve">JEFF GAIDOS </t>
  </si>
  <si>
    <t xml:space="preserve">JOEL NADER </t>
  </si>
  <si>
    <t xml:space="preserve">MARK BUETTGEN </t>
  </si>
  <si>
    <t xml:space="preserve">CHRIS HARRIS </t>
  </si>
  <si>
    <t xml:space="preserve">GARY OCOCK </t>
  </si>
  <si>
    <t xml:space="preserve">JACK NEARY </t>
  </si>
  <si>
    <t xml:space="preserve">GEORGE LOZANO </t>
  </si>
  <si>
    <t xml:space="preserve">LOU MURDICA </t>
  </si>
  <si>
    <t xml:space="preserve">LESTER BRUNO </t>
  </si>
  <si>
    <t xml:space="preserve">KEN HOTTENSTEIN </t>
  </si>
  <si>
    <t xml:space="preserve">MIKE CONRY </t>
  </si>
  <si>
    <t xml:space="preserve">ED ADAMS </t>
  </si>
  <si>
    <t xml:space="preserve">GENE BUKYS </t>
  </si>
  <si>
    <t xml:space="preserve">LARRY COSTA </t>
  </si>
  <si>
    <t xml:space="preserve">WAYNE CAMPBELL </t>
  </si>
  <si>
    <t xml:space="preserve">DANA ENGLISH </t>
  </si>
  <si>
    <t xml:space="preserve">BILLY STEVENS </t>
  </si>
  <si>
    <t xml:space="preserve">JEFF PEINHARDT </t>
  </si>
  <si>
    <t xml:space="preserve">BART SAUTER </t>
  </si>
  <si>
    <t>ANDY SHIFFLETT JR</t>
  </si>
  <si>
    <t xml:space="preserve">LOWELL HOTTENSTEIN </t>
  </si>
  <si>
    <t xml:space="preserve">JEFF THOMPSON </t>
  </si>
  <si>
    <t xml:space="preserve">GREG WALLEY </t>
  </si>
  <si>
    <t xml:space="preserve">TONY ALEXANDER </t>
  </si>
  <si>
    <t xml:space="preserve">JAMES CARSTENSEN </t>
  </si>
  <si>
    <t xml:space="preserve">CHUCK MILLER </t>
  </si>
  <si>
    <t xml:space="preserve">RODREY BROWN </t>
  </si>
  <si>
    <t xml:space="preserve">RICK POLLOCK </t>
  </si>
  <si>
    <t xml:space="preserve">JEFF GRAVES </t>
  </si>
  <si>
    <t xml:space="preserve">TONY BOYER </t>
  </si>
  <si>
    <t xml:space="preserve">BILL SYMONS </t>
  </si>
  <si>
    <t xml:space="preserve">MIKE RATIGAN </t>
  </si>
  <si>
    <t xml:space="preserve">R HULL </t>
  </si>
  <si>
    <t xml:space="preserve">MIKE BRYANT </t>
  </si>
  <si>
    <t>LEE EUBER JR</t>
  </si>
  <si>
    <t xml:space="preserve">DON HARDEMAN </t>
  </si>
  <si>
    <t xml:space="preserve">DEAN EKSTROM </t>
  </si>
  <si>
    <t xml:space="preserve">LAWRENCE WEISDORN </t>
  </si>
  <si>
    <t xml:space="preserve">KIP JONES </t>
  </si>
  <si>
    <t xml:space="preserve">LEE HACHIGIAN </t>
  </si>
  <si>
    <t xml:space="preserve">HARLEY BAKER </t>
  </si>
  <si>
    <t xml:space="preserve">STEVE LEE </t>
  </si>
  <si>
    <t xml:space="preserve">GARY SULLIVAN </t>
  </si>
  <si>
    <t xml:space="preserve">BUTCH FJOSER </t>
  </si>
  <si>
    <t xml:space="preserve">DON POWELL </t>
  </si>
  <si>
    <t xml:space="preserve">HUGH WILLIAMSON </t>
  </si>
  <si>
    <t xml:space="preserve">WAYNE MILLER </t>
  </si>
  <si>
    <t xml:space="preserve">JOHN HORN </t>
  </si>
  <si>
    <t xml:space="preserve">CECIL PETERSON, D.O. </t>
  </si>
  <si>
    <t>SCOTT HUNTER JR</t>
  </si>
  <si>
    <t xml:space="preserve">JERRY LAHR </t>
  </si>
  <si>
    <t xml:space="preserve">JEFF SUMMERS </t>
  </si>
  <si>
    <t xml:space="preserve">MANNY GARCIA </t>
  </si>
  <si>
    <t xml:space="preserve">BILL GREENE </t>
  </si>
  <si>
    <t>GEORGE KELBLY SR</t>
  </si>
  <si>
    <t xml:space="preserve">DAVID WOODWARD </t>
  </si>
  <si>
    <t xml:space="preserve">VERA CARTER </t>
  </si>
  <si>
    <t xml:space="preserve">ALLIE EUBER </t>
  </si>
  <si>
    <t xml:space="preserve">WILLIAN STORBECK </t>
  </si>
  <si>
    <t xml:space="preserve">DALE WOOLUM </t>
  </si>
  <si>
    <t xml:space="preserve">MIKE SOSENKO </t>
  </si>
  <si>
    <t xml:space="preserve">JAY GORE </t>
  </si>
  <si>
    <t>BOB SCARBROUGH JR</t>
  </si>
  <si>
    <t xml:space="preserve">LARRY FEUSSE </t>
  </si>
  <si>
    <t xml:space="preserve">PETER SMITH </t>
  </si>
  <si>
    <t xml:space="preserve">JACK SUTTON </t>
  </si>
  <si>
    <t xml:space="preserve">BILL BRAWAND </t>
  </si>
  <si>
    <t xml:space="preserve">EARL HORGESHIMER </t>
  </si>
  <si>
    <t xml:space="preserve">JOHN VERHAGEN </t>
  </si>
  <si>
    <t>TOM LIBBY III</t>
  </si>
  <si>
    <t xml:space="preserve">GEORGE CARTER </t>
  </si>
  <si>
    <t xml:space="preserve">BUD MUNDY </t>
  </si>
  <si>
    <t xml:space="preserve">RANDY MITCHELL </t>
  </si>
  <si>
    <t xml:space="preserve">DAVID ROBINSON </t>
  </si>
  <si>
    <t xml:space="preserve">LOWELL FREI </t>
  </si>
  <si>
    <t xml:space="preserve">STEVE TURNER </t>
  </si>
  <si>
    <t xml:space="preserve">WALT BERGER </t>
  </si>
  <si>
    <t xml:space="preserve">STAN BUCHTEL </t>
  </si>
  <si>
    <t xml:space="preserve">DOMINIC GRUNAS </t>
  </si>
  <si>
    <t xml:space="preserve">BOB RICHARDS </t>
  </si>
  <si>
    <t xml:space="preserve">DENNIS WAGNER </t>
  </si>
  <si>
    <t xml:space="preserve">DAVE HOLMES </t>
  </si>
  <si>
    <t xml:space="preserve">JIM  MORRIS </t>
  </si>
  <si>
    <t>DAVID HALBLOM SR</t>
  </si>
  <si>
    <t xml:space="preserve">JERRY KING </t>
  </si>
  <si>
    <t xml:space="preserve">KEITH COTTRELL </t>
  </si>
  <si>
    <t xml:space="preserve">BOB HAMISTER </t>
  </si>
  <si>
    <t xml:space="preserve">DANIEL ZACCANTI </t>
  </si>
  <si>
    <t xml:space="preserve">JOHN VAN MIDDELKOOP </t>
  </si>
  <si>
    <t>Small Group - JOEL NADER   0.098</t>
  </si>
  <si>
    <t>Unlimited 10 Shot 200 Yards</t>
  </si>
  <si>
    <t>Small Group - JEFF THOMPSON   0.249</t>
  </si>
  <si>
    <t xml:space="preserve">Unlimted Grand Agg. </t>
  </si>
  <si>
    <t>U10-100</t>
  </si>
  <si>
    <t>U10-200</t>
  </si>
  <si>
    <t>GrandAgg</t>
  </si>
  <si>
    <t>DALE WOOLUM Jr.</t>
  </si>
  <si>
    <t>DANIEL ZACCANTI Jr.</t>
  </si>
  <si>
    <t xml:space="preserve">JIM MORRIS </t>
  </si>
  <si>
    <t>Sporter 5 Shot 100 Yards</t>
  </si>
  <si>
    <t xml:space="preserve">CHARLES HUCKEBA </t>
  </si>
  <si>
    <t xml:space="preserve">REX RENEAU </t>
  </si>
  <si>
    <t xml:space="preserve">DAVE BROOKS </t>
  </si>
  <si>
    <t xml:space="preserve">T K NOLLAN </t>
  </si>
  <si>
    <t xml:space="preserve">KEVIN BARNHARD </t>
  </si>
  <si>
    <t xml:space="preserve">BOB HAMMACK </t>
  </si>
  <si>
    <t xml:space="preserve">DALE DILLINGHAM </t>
  </si>
  <si>
    <t xml:space="preserve">TED HEINDSELMAN </t>
  </si>
  <si>
    <t xml:space="preserve">PAUL HOLLAND </t>
  </si>
  <si>
    <t xml:space="preserve">STEVE ROBBINS </t>
  </si>
  <si>
    <t xml:space="preserve">GUY GRABIEC </t>
  </si>
  <si>
    <t xml:space="preserve">ROGER AVERY </t>
  </si>
  <si>
    <t xml:space="preserve">JOE HYNES </t>
  </si>
  <si>
    <t xml:space="preserve">TERRY HETTICH </t>
  </si>
  <si>
    <t xml:space="preserve">GARY HAYES </t>
  </si>
  <si>
    <t xml:space="preserve">ROBERT FAIRBANKS </t>
  </si>
  <si>
    <t xml:space="preserve">JIM FRAZEN </t>
  </si>
  <si>
    <t xml:space="preserve">PAT CANNING </t>
  </si>
  <si>
    <t xml:space="preserve">ROB MACLENNA </t>
  </si>
  <si>
    <t xml:space="preserve">STEVE THEYE </t>
  </si>
  <si>
    <t xml:space="preserve">LLOYD MILLER </t>
  </si>
  <si>
    <t xml:space="preserve">DANA RAVEN </t>
  </si>
  <si>
    <t xml:space="preserve">JOHN ANDERSON </t>
  </si>
  <si>
    <t xml:space="preserve">HARRY WARD </t>
  </si>
  <si>
    <t xml:space="preserve">BOB BALOWSKI </t>
  </si>
  <si>
    <t xml:space="preserve">PAT REAGIN </t>
  </si>
  <si>
    <t xml:space="preserve">JOE HARGADINE </t>
  </si>
  <si>
    <t xml:space="preserve">DENNIS THORNBURY </t>
  </si>
  <si>
    <t xml:space="preserve">CLAYTON MARTIN </t>
  </si>
  <si>
    <t xml:space="preserve">BILL GAMMON </t>
  </si>
  <si>
    <t xml:space="preserve">LARRY SCHARNHORST </t>
  </si>
  <si>
    <t xml:space="preserve">DON CRUNK </t>
  </si>
  <si>
    <t xml:space="preserve">KEVIN HOVIS </t>
  </si>
  <si>
    <t xml:space="preserve">DWIGHT SCOTT </t>
  </si>
  <si>
    <t xml:space="preserve">VIC HALVERSON </t>
  </si>
  <si>
    <t xml:space="preserve">WYATT PEINHARDT </t>
  </si>
  <si>
    <t xml:space="preserve">TERRY MEYER </t>
  </si>
  <si>
    <t xml:space="preserve">DON CREACH </t>
  </si>
  <si>
    <t xml:space="preserve">DAVE ABBOTT </t>
  </si>
  <si>
    <t xml:space="preserve">CALVIN YANCHYCKI </t>
  </si>
  <si>
    <t xml:space="preserve">ROB SEEMANN </t>
  </si>
  <si>
    <t xml:space="preserve">JERRY SHARRETT </t>
  </si>
  <si>
    <t xml:space="preserve">BILL MITCHELL </t>
  </si>
  <si>
    <t xml:space="preserve">PAT METCALF </t>
  </si>
  <si>
    <t xml:space="preserve">RON MILLER </t>
  </si>
  <si>
    <t xml:space="preserve">JOHN MANGUS </t>
  </si>
  <si>
    <t xml:space="preserve">PETER HAXELL </t>
  </si>
  <si>
    <t xml:space="preserve">DONNA SUTTON </t>
  </si>
  <si>
    <t xml:space="preserve">SUE GAVIN </t>
  </si>
  <si>
    <t xml:space="preserve">DAVE KRIEGER </t>
  </si>
  <si>
    <t xml:space="preserve">JIM DYKE </t>
  </si>
  <si>
    <t xml:space="preserve">MIKE CORDES </t>
  </si>
  <si>
    <t xml:space="preserve">TERRY OSBORNE </t>
  </si>
  <si>
    <t xml:space="preserve">JERRY JARRETT </t>
  </si>
  <si>
    <t xml:space="preserve">DENNIS TINKHAM </t>
  </si>
  <si>
    <t xml:space="preserve">ANDY LAIDLAW </t>
  </si>
  <si>
    <t xml:space="preserve">TROY EMERY </t>
  </si>
  <si>
    <t xml:space="preserve">JOEL MAISTO </t>
  </si>
  <si>
    <t xml:space="preserve">TORY PHINN </t>
  </si>
  <si>
    <t xml:space="preserve">ALEX CALDER </t>
  </si>
  <si>
    <t xml:space="preserve">GARY EICHHORN </t>
  </si>
  <si>
    <t xml:space="preserve">MEL KLASI </t>
  </si>
  <si>
    <t xml:space="preserve">JIM SCHMIDT </t>
  </si>
  <si>
    <t xml:space="preserve">KEN ROSSING </t>
  </si>
  <si>
    <t xml:space="preserve">JEFF ABEREGG </t>
  </si>
  <si>
    <t>Small Group - LESTER BRUNO   0.064</t>
  </si>
  <si>
    <t>Sporter 5 Shot 200 Yards</t>
  </si>
  <si>
    <t>Small Group - MIKE CONRY   0.167</t>
  </si>
  <si>
    <t>Sporter Grang Agg.</t>
  </si>
  <si>
    <t>SP5-100</t>
  </si>
  <si>
    <t>SP5-200</t>
  </si>
  <si>
    <t>Light Varmint 5 Shot 100 Yards</t>
  </si>
  <si>
    <t>Small Group - GENE BUKYS   0.062</t>
  </si>
  <si>
    <t>Light Varmint 5 Shot 200 Yards</t>
  </si>
  <si>
    <t>Small Group - WAYNE CAMPBELL   0.174</t>
  </si>
  <si>
    <t>Light Grand Agg.</t>
  </si>
  <si>
    <t>LV5-100</t>
  </si>
  <si>
    <t>LV5-200</t>
  </si>
  <si>
    <t>Heavy Varmint 5 Shot 100 Yards</t>
  </si>
  <si>
    <t>Small Group - HUGH WILLIAMSON   0.035</t>
  </si>
  <si>
    <t>Heavy Varmint 5 Shot 200 Yards</t>
  </si>
  <si>
    <t>Small Group - GEORGE CARTER   0.146</t>
  </si>
  <si>
    <t>Heavy Grand Agg.</t>
  </si>
  <si>
    <t>HV5-100</t>
  </si>
  <si>
    <t>HV5-200</t>
  </si>
  <si>
    <t>2 Gun Grand Agg.</t>
  </si>
  <si>
    <t>3 Gun Grand</t>
  </si>
  <si>
    <t>4 Gun Grand Agg.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</si>
</sst>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21.0039062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11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</row>
    <row r="7" spans="1:11" ht="14.25">
      <c r="A7">
        <v>1</v>
      </c>
      <c r="B7" t="s">
        <v>15</v>
      </c>
      <c r="C7" t="str">
        <f>".166"</f>
        <v>.166</v>
      </c>
      <c r="D7" t="str">
        <f>".150"</f>
        <v>.150</v>
      </c>
      <c r="E7" t="str">
        <f>".274"</f>
        <v>.274</v>
      </c>
      <c r="F7" t="str">
        <f>".155"</f>
        <v>.155</v>
      </c>
      <c r="G7" t="str">
        <f>".227"</f>
        <v>.227</v>
      </c>
      <c r="H7" t="str">
        <f>".189"</f>
        <v>.189</v>
      </c>
      <c r="I7" t="str">
        <f>".175"</f>
        <v>.175</v>
      </c>
      <c r="J7" t="str">
        <f>".131"</f>
        <v>.131</v>
      </c>
      <c r="K7" t="str">
        <f>".1834"</f>
        <v>.1834</v>
      </c>
    </row>
    <row r="8" spans="1:11" ht="14.25">
      <c r="A8">
        <v>2</v>
      </c>
      <c r="B8" t="s">
        <v>16</v>
      </c>
      <c r="C8" t="str">
        <f>".098"</f>
        <v>.098</v>
      </c>
      <c r="D8" t="str">
        <f>".213"</f>
        <v>.213</v>
      </c>
      <c r="E8" t="str">
        <f>".204"</f>
        <v>.204</v>
      </c>
      <c r="F8" t="str">
        <f>".211"</f>
        <v>.211</v>
      </c>
      <c r="G8" t="str">
        <f>".258"</f>
        <v>.258</v>
      </c>
      <c r="H8" t="str">
        <f>".223"</f>
        <v>.223</v>
      </c>
      <c r="I8" t="str">
        <f>".261"</f>
        <v>.261</v>
      </c>
      <c r="J8" t="str">
        <f>".223"</f>
        <v>.223</v>
      </c>
      <c r="K8" t="str">
        <f>".2114"</f>
        <v>.2114</v>
      </c>
    </row>
    <row r="9" spans="1:11" ht="14.25">
      <c r="A9">
        <v>3</v>
      </c>
      <c r="B9" t="s">
        <v>17</v>
      </c>
      <c r="C9" t="str">
        <f>".223"</f>
        <v>.223</v>
      </c>
      <c r="D9" t="str">
        <f>".287"</f>
        <v>.287</v>
      </c>
      <c r="E9" t="str">
        <f>".176"</f>
        <v>.176</v>
      </c>
      <c r="F9" t="str">
        <f>".175"</f>
        <v>.175</v>
      </c>
      <c r="G9" t="str">
        <f>".262"</f>
        <v>.262</v>
      </c>
      <c r="H9" t="str">
        <f>".249"</f>
        <v>.249</v>
      </c>
      <c r="I9" t="str">
        <f>".224"</f>
        <v>.224</v>
      </c>
      <c r="J9" t="str">
        <f>".253"</f>
        <v>.253</v>
      </c>
      <c r="K9" t="str">
        <f>".2311"</f>
        <v>.2311</v>
      </c>
    </row>
    <row r="10" spans="1:11" ht="14.25">
      <c r="A10">
        <v>4</v>
      </c>
      <c r="B10" t="s">
        <v>18</v>
      </c>
      <c r="C10" t="str">
        <f>".163"</f>
        <v>.163</v>
      </c>
      <c r="D10" t="str">
        <f>".209"</f>
        <v>.209</v>
      </c>
      <c r="E10" t="str">
        <f>".187"</f>
        <v>.187</v>
      </c>
      <c r="F10" t="str">
        <f>".275"</f>
        <v>.275</v>
      </c>
      <c r="G10" t="str">
        <f>".258"</f>
        <v>.258</v>
      </c>
      <c r="H10" t="str">
        <f>".257"</f>
        <v>.257</v>
      </c>
      <c r="I10" t="str">
        <f>".312"</f>
        <v>.312</v>
      </c>
      <c r="J10" t="str">
        <f>".286"</f>
        <v>.286</v>
      </c>
      <c r="K10" t="str">
        <f>".2434"</f>
        <v>.2434</v>
      </c>
    </row>
    <row r="11" spans="1:11" ht="14.25">
      <c r="A11">
        <v>5</v>
      </c>
      <c r="B11" t="s">
        <v>19</v>
      </c>
      <c r="C11" t="str">
        <f>".206"</f>
        <v>.206</v>
      </c>
      <c r="D11" t="str">
        <f>".257"</f>
        <v>.257</v>
      </c>
      <c r="E11" t="str">
        <f>".169"</f>
        <v>.169</v>
      </c>
      <c r="F11" t="str">
        <f>".253"</f>
        <v>.253</v>
      </c>
      <c r="G11" t="str">
        <f>".307"</f>
        <v>.307</v>
      </c>
      <c r="H11" t="str">
        <f>".281"</f>
        <v>.281</v>
      </c>
      <c r="I11" t="str">
        <f>".332"</f>
        <v>.332</v>
      </c>
      <c r="J11" t="str">
        <f>".173"</f>
        <v>.173</v>
      </c>
      <c r="K11" t="str">
        <f>".2473"</f>
        <v>.2473</v>
      </c>
    </row>
    <row r="12" spans="1:11" ht="14.25">
      <c r="A12">
        <v>6</v>
      </c>
      <c r="B12" t="s">
        <v>20</v>
      </c>
      <c r="C12" t="str">
        <f>".132"</f>
        <v>.132</v>
      </c>
      <c r="D12" t="str">
        <f>".133"</f>
        <v>.133</v>
      </c>
      <c r="E12" t="str">
        <f>".172"</f>
        <v>.172</v>
      </c>
      <c r="F12" t="str">
        <f>".343"</f>
        <v>.343</v>
      </c>
      <c r="G12" t="str">
        <f>".427"</f>
        <v>.427</v>
      </c>
      <c r="H12" t="str">
        <f>".246"</f>
        <v>.246</v>
      </c>
      <c r="I12" t="str">
        <f>".227"</f>
        <v>.227</v>
      </c>
      <c r="J12" t="str">
        <f>".298"</f>
        <v>.298</v>
      </c>
      <c r="K12" t="str">
        <f>".2473"</f>
        <v>.2473</v>
      </c>
    </row>
    <row r="13" spans="1:11" ht="14.25">
      <c r="A13">
        <v>7</v>
      </c>
      <c r="B13" t="s">
        <v>21</v>
      </c>
      <c r="C13" t="str">
        <f>".148"</f>
        <v>.148</v>
      </c>
      <c r="D13" t="str">
        <f>".362"</f>
        <v>.362</v>
      </c>
      <c r="E13" t="str">
        <f>".208"</f>
        <v>.208</v>
      </c>
      <c r="F13" t="str">
        <f>".258"</f>
        <v>.258</v>
      </c>
      <c r="G13" t="str">
        <f>".346"</f>
        <v>.346</v>
      </c>
      <c r="H13" t="str">
        <f>".169"</f>
        <v>.169</v>
      </c>
      <c r="I13" t="str">
        <f>".189"</f>
        <v>.189</v>
      </c>
      <c r="J13" t="str">
        <f>".310"</f>
        <v>.310</v>
      </c>
      <c r="K13" t="str">
        <f>".2488"</f>
        <v>.2488</v>
      </c>
    </row>
    <row r="14" spans="1:11" ht="14.25">
      <c r="A14">
        <v>8</v>
      </c>
      <c r="B14" t="s">
        <v>22</v>
      </c>
      <c r="C14" t="str">
        <f>".209"</f>
        <v>.209</v>
      </c>
      <c r="D14" t="str">
        <f>".280"</f>
        <v>.280</v>
      </c>
      <c r="E14" t="str">
        <f>".236"</f>
        <v>.236</v>
      </c>
      <c r="F14" t="str">
        <f>".218"</f>
        <v>.218</v>
      </c>
      <c r="G14" t="str">
        <f>".241"</f>
        <v>.241</v>
      </c>
      <c r="H14" t="str">
        <f>".282"</f>
        <v>.282</v>
      </c>
      <c r="I14" t="str">
        <f>".355"</f>
        <v>.355</v>
      </c>
      <c r="J14" t="str">
        <f>".190"</f>
        <v>.190</v>
      </c>
      <c r="K14" t="str">
        <f>".2514"</f>
        <v>.2514</v>
      </c>
    </row>
    <row r="15" spans="1:11" ht="14.25">
      <c r="A15">
        <v>9</v>
      </c>
      <c r="B15" t="s">
        <v>23</v>
      </c>
      <c r="C15" t="str">
        <f>".252"</f>
        <v>.252</v>
      </c>
      <c r="D15" t="str">
        <f>".228"</f>
        <v>.228</v>
      </c>
      <c r="E15" t="str">
        <f>".257"</f>
        <v>.257</v>
      </c>
      <c r="F15" t="str">
        <f>".202"</f>
        <v>.202</v>
      </c>
      <c r="G15" t="str">
        <f>".316"</f>
        <v>.316</v>
      </c>
      <c r="H15" t="str">
        <f>".263"</f>
        <v>.263</v>
      </c>
      <c r="I15" t="str">
        <f>".273"</f>
        <v>.273</v>
      </c>
      <c r="J15" t="str">
        <f>".221"</f>
        <v>.221</v>
      </c>
      <c r="K15" t="str">
        <f>".2515"</f>
        <v>.2515</v>
      </c>
    </row>
    <row r="16" spans="1:11" ht="14.25">
      <c r="A16">
        <v>10</v>
      </c>
      <c r="B16" t="s">
        <v>24</v>
      </c>
      <c r="C16" t="str">
        <f>".140"</f>
        <v>.140</v>
      </c>
      <c r="D16" t="str">
        <f>".241"</f>
        <v>.241</v>
      </c>
      <c r="E16" t="str">
        <f>".267"</f>
        <v>.267</v>
      </c>
      <c r="F16" t="str">
        <f>".203"</f>
        <v>.203</v>
      </c>
      <c r="G16" t="str">
        <f>".283"</f>
        <v>.283</v>
      </c>
      <c r="H16" t="str">
        <f>".257"</f>
        <v>.257</v>
      </c>
      <c r="I16" t="str">
        <f>".362"</f>
        <v>.362</v>
      </c>
      <c r="J16" t="str">
        <f>".289"</f>
        <v>.289</v>
      </c>
      <c r="K16" t="str">
        <f>".2553"</f>
        <v>.2553</v>
      </c>
    </row>
    <row r="17" spans="1:11" ht="14.25">
      <c r="A17">
        <v>11</v>
      </c>
      <c r="B17" t="s">
        <v>25</v>
      </c>
      <c r="C17" t="str">
        <f>".209"</f>
        <v>.209</v>
      </c>
      <c r="D17" t="str">
        <f>".207"</f>
        <v>.207</v>
      </c>
      <c r="E17" t="str">
        <f>".249"</f>
        <v>.249</v>
      </c>
      <c r="F17" t="str">
        <f>".258"</f>
        <v>.258</v>
      </c>
      <c r="G17" t="str">
        <f>".180"</f>
        <v>.180</v>
      </c>
      <c r="H17" t="str">
        <f>".380"</f>
        <v>.380</v>
      </c>
      <c r="I17" t="str">
        <f>".196"</f>
        <v>.196</v>
      </c>
      <c r="J17" t="str">
        <f>".373"</f>
        <v>.373</v>
      </c>
      <c r="K17" t="str">
        <f>".2565"</f>
        <v>.2565</v>
      </c>
    </row>
    <row r="18" spans="1:11" ht="14.25">
      <c r="A18">
        <v>12</v>
      </c>
      <c r="B18" t="s">
        <v>26</v>
      </c>
      <c r="C18" t="str">
        <f>".121"</f>
        <v>.121</v>
      </c>
      <c r="D18" t="str">
        <f>".288"</f>
        <v>.288</v>
      </c>
      <c r="E18" t="str">
        <f>".328"</f>
        <v>.328</v>
      </c>
      <c r="F18" t="str">
        <f>".238"</f>
        <v>.238</v>
      </c>
      <c r="G18" t="str">
        <f>".269"</f>
        <v>.269</v>
      </c>
      <c r="H18" t="str">
        <f>".229"</f>
        <v>.229</v>
      </c>
      <c r="I18" t="str">
        <f>".323"</f>
        <v>.323</v>
      </c>
      <c r="J18" t="str">
        <f>".261"</f>
        <v>.261</v>
      </c>
      <c r="K18" t="str">
        <f>".2571"</f>
        <v>.2571</v>
      </c>
    </row>
    <row r="19" spans="1:11" ht="14.25">
      <c r="A19">
        <v>13</v>
      </c>
      <c r="B19" t="s">
        <v>27</v>
      </c>
      <c r="C19" t="str">
        <f>".141"</f>
        <v>.141</v>
      </c>
      <c r="D19" t="str">
        <f>".226"</f>
        <v>.226</v>
      </c>
      <c r="E19" t="str">
        <f>".150"</f>
        <v>.150</v>
      </c>
      <c r="F19" t="str">
        <f>".312"</f>
        <v>.312</v>
      </c>
      <c r="G19" t="str">
        <f>".314"</f>
        <v>.314</v>
      </c>
      <c r="H19" t="str">
        <f>".368"</f>
        <v>.368</v>
      </c>
      <c r="I19" t="str">
        <f>".326"</f>
        <v>.326</v>
      </c>
      <c r="J19" t="str">
        <f>".228"</f>
        <v>.228</v>
      </c>
      <c r="K19" t="str">
        <f>".2581"</f>
        <v>.2581</v>
      </c>
    </row>
    <row r="20" spans="1:11" ht="14.25">
      <c r="A20">
        <v>14</v>
      </c>
      <c r="B20" t="s">
        <v>28</v>
      </c>
      <c r="C20" t="str">
        <f>".176"</f>
        <v>.176</v>
      </c>
      <c r="D20" t="str">
        <f>".215"</f>
        <v>.215</v>
      </c>
      <c r="E20" t="str">
        <f>".313"</f>
        <v>.313</v>
      </c>
      <c r="F20" t="str">
        <f>".240"</f>
        <v>.240</v>
      </c>
      <c r="G20" t="str">
        <f>".288"</f>
        <v>.288</v>
      </c>
      <c r="H20" t="str">
        <f>".170"</f>
        <v>.170</v>
      </c>
      <c r="I20" t="str">
        <f>".278"</f>
        <v>.278</v>
      </c>
      <c r="J20" t="str">
        <f>".448"</f>
        <v>.448</v>
      </c>
      <c r="K20" t="str">
        <f>".2660"</f>
        <v>.2660</v>
      </c>
    </row>
    <row r="21" spans="1:11" ht="14.25">
      <c r="A21">
        <v>15</v>
      </c>
      <c r="B21" t="s">
        <v>29</v>
      </c>
      <c r="C21" t="str">
        <f>".278"</f>
        <v>.278</v>
      </c>
      <c r="D21" t="str">
        <f>".261"</f>
        <v>.261</v>
      </c>
      <c r="E21" t="str">
        <f>".268"</f>
        <v>.268</v>
      </c>
      <c r="F21" t="str">
        <f>".280"</f>
        <v>.280</v>
      </c>
      <c r="G21" t="str">
        <f>".206"</f>
        <v>.206</v>
      </c>
      <c r="H21" t="str">
        <f>".348"</f>
        <v>.348</v>
      </c>
      <c r="I21" t="str">
        <f>".287"</f>
        <v>.287</v>
      </c>
      <c r="J21" t="str">
        <f>".204"</f>
        <v>.204</v>
      </c>
      <c r="K21" t="str">
        <f>".2665"</f>
        <v>.2665</v>
      </c>
    </row>
    <row r="22" spans="1:11" ht="14.25">
      <c r="A22">
        <v>16</v>
      </c>
      <c r="B22" t="s">
        <v>30</v>
      </c>
      <c r="C22" t="str">
        <f>".185"</f>
        <v>.185</v>
      </c>
      <c r="D22" t="str">
        <f>".228"</f>
        <v>.228</v>
      </c>
      <c r="E22" t="str">
        <f>".336"</f>
        <v>.336</v>
      </c>
      <c r="F22" t="str">
        <f>".211"</f>
        <v>.211</v>
      </c>
      <c r="G22" t="str">
        <f>".283"</f>
        <v>.283</v>
      </c>
      <c r="H22" t="str">
        <f>".198"</f>
        <v>.198</v>
      </c>
      <c r="I22" t="str">
        <f>".287"</f>
        <v>.287</v>
      </c>
      <c r="J22" t="str">
        <f>".430"</f>
        <v>.430</v>
      </c>
      <c r="K22" t="str">
        <f>".2698"</f>
        <v>.2698</v>
      </c>
    </row>
    <row r="23" spans="1:11" ht="14.25">
      <c r="A23">
        <v>17</v>
      </c>
      <c r="B23" t="s">
        <v>31</v>
      </c>
      <c r="C23" t="str">
        <f>".178"</f>
        <v>.178</v>
      </c>
      <c r="D23" t="str">
        <f>".252"</f>
        <v>.252</v>
      </c>
      <c r="E23" t="str">
        <f>".278"</f>
        <v>.278</v>
      </c>
      <c r="F23" t="str">
        <f>".278"</f>
        <v>.278</v>
      </c>
      <c r="G23" t="str">
        <f>".183"</f>
        <v>.183</v>
      </c>
      <c r="H23" t="str">
        <f>".474"</f>
        <v>.474</v>
      </c>
      <c r="I23" t="str">
        <f>".235"</f>
        <v>.235</v>
      </c>
      <c r="J23" t="str">
        <f>".290"</f>
        <v>.290</v>
      </c>
      <c r="K23" t="str">
        <f>".2710"</f>
        <v>.2710</v>
      </c>
    </row>
    <row r="24" spans="1:11" ht="14.25">
      <c r="A24">
        <v>18</v>
      </c>
      <c r="B24" t="s">
        <v>32</v>
      </c>
      <c r="C24" t="str">
        <f>".217"</f>
        <v>.217</v>
      </c>
      <c r="D24" t="str">
        <f>".227"</f>
        <v>.227</v>
      </c>
      <c r="E24" t="str">
        <f>".282"</f>
        <v>.282</v>
      </c>
      <c r="F24" t="str">
        <f>".403"</f>
        <v>.403</v>
      </c>
      <c r="G24" t="str">
        <f>".364"</f>
        <v>.364</v>
      </c>
      <c r="H24" t="str">
        <f>".237"</f>
        <v>.237</v>
      </c>
      <c r="I24" t="str">
        <f>".229"</f>
        <v>.229</v>
      </c>
      <c r="J24" t="str">
        <f>".258"</f>
        <v>.258</v>
      </c>
      <c r="K24" t="str">
        <f>".2771"</f>
        <v>.2771</v>
      </c>
    </row>
    <row r="25" spans="1:11" ht="14.25">
      <c r="A25">
        <v>19</v>
      </c>
      <c r="B25" t="s">
        <v>33</v>
      </c>
      <c r="C25" t="str">
        <f>".274"</f>
        <v>.274</v>
      </c>
      <c r="D25" t="str">
        <f>".384"</f>
        <v>.384</v>
      </c>
      <c r="E25" t="str">
        <f>".248"</f>
        <v>.248</v>
      </c>
      <c r="F25" t="str">
        <f>".285"</f>
        <v>.285</v>
      </c>
      <c r="G25" t="str">
        <f>".217"</f>
        <v>.217</v>
      </c>
      <c r="H25" t="str">
        <f>".277"</f>
        <v>.277</v>
      </c>
      <c r="I25" t="str">
        <f>".245"</f>
        <v>.245</v>
      </c>
      <c r="J25" t="str">
        <f>".304"</f>
        <v>.304</v>
      </c>
      <c r="K25" t="str">
        <f>".2793"</f>
        <v>.2793</v>
      </c>
    </row>
    <row r="26" spans="1:11" ht="14.25">
      <c r="A26">
        <v>20</v>
      </c>
      <c r="B26" t="s">
        <v>34</v>
      </c>
      <c r="C26" t="str">
        <f>".232"</f>
        <v>.232</v>
      </c>
      <c r="D26" t="str">
        <f>".267"</f>
        <v>.267</v>
      </c>
      <c r="E26" t="str">
        <f>".342"</f>
        <v>.342</v>
      </c>
      <c r="F26" t="str">
        <f>".362"</f>
        <v>.362</v>
      </c>
      <c r="G26" t="str">
        <f>".194"</f>
        <v>.194</v>
      </c>
      <c r="H26" t="str">
        <f>".375"</f>
        <v>.375</v>
      </c>
      <c r="I26" t="str">
        <f>".261"</f>
        <v>.261</v>
      </c>
      <c r="J26" t="str">
        <f>".206"</f>
        <v>.206</v>
      </c>
      <c r="K26" t="str">
        <f>".2799"</f>
        <v>.2799</v>
      </c>
    </row>
    <row r="27" spans="1:11" ht="14.25">
      <c r="A27">
        <v>21</v>
      </c>
      <c r="B27" t="s">
        <v>35</v>
      </c>
      <c r="C27" t="str">
        <f>".301"</f>
        <v>.301</v>
      </c>
      <c r="D27" t="str">
        <f>".339"</f>
        <v>.339</v>
      </c>
      <c r="E27" t="str">
        <f>".241"</f>
        <v>.241</v>
      </c>
      <c r="F27" t="str">
        <f>".212"</f>
        <v>.212</v>
      </c>
      <c r="G27" t="str">
        <f>".274"</f>
        <v>.274</v>
      </c>
      <c r="H27" t="str">
        <f>".263"</f>
        <v>.263</v>
      </c>
      <c r="I27" t="str">
        <f>".329"</f>
        <v>.329</v>
      </c>
      <c r="J27" t="str">
        <f>".288"</f>
        <v>.288</v>
      </c>
      <c r="K27" t="str">
        <f>".2809"</f>
        <v>.2809</v>
      </c>
    </row>
    <row r="28" spans="1:11" ht="14.25">
      <c r="A28">
        <v>22</v>
      </c>
      <c r="B28" t="s">
        <v>36</v>
      </c>
      <c r="C28" t="str">
        <f>".329"</f>
        <v>.329</v>
      </c>
      <c r="D28" t="str">
        <f>".290"</f>
        <v>.290</v>
      </c>
      <c r="E28" t="str">
        <f>".199"</f>
        <v>.199</v>
      </c>
      <c r="F28" t="str">
        <f>".202"</f>
        <v>.202</v>
      </c>
      <c r="G28" t="str">
        <f>".314"</f>
        <v>.314</v>
      </c>
      <c r="H28" t="str">
        <f>".272"</f>
        <v>.272</v>
      </c>
      <c r="I28" t="str">
        <f>".334"</f>
        <v>.334</v>
      </c>
      <c r="J28" t="str">
        <f>".309"</f>
        <v>.309</v>
      </c>
      <c r="K28" t="str">
        <f>".2811"</f>
        <v>.2811</v>
      </c>
    </row>
    <row r="29" spans="1:11" ht="14.25">
      <c r="A29">
        <v>23</v>
      </c>
      <c r="B29" t="s">
        <v>37</v>
      </c>
      <c r="C29" t="str">
        <f>".198"</f>
        <v>.198</v>
      </c>
      <c r="D29" t="str">
        <f>".240"</f>
        <v>.240</v>
      </c>
      <c r="E29" t="str">
        <f>".229"</f>
        <v>.229</v>
      </c>
      <c r="F29" t="str">
        <f>".330"</f>
        <v>.330</v>
      </c>
      <c r="G29" t="str">
        <f>".251"</f>
        <v>.251</v>
      </c>
      <c r="H29" t="str">
        <f>".324"</f>
        <v>.324</v>
      </c>
      <c r="I29" t="str">
        <f>".278"</f>
        <v>.278</v>
      </c>
      <c r="J29" t="str">
        <f>".431"</f>
        <v>.431</v>
      </c>
      <c r="K29" t="str">
        <f>".2851"</f>
        <v>.2851</v>
      </c>
    </row>
    <row r="30" spans="1:11" ht="14.25">
      <c r="A30">
        <v>24</v>
      </c>
      <c r="B30" t="s">
        <v>38</v>
      </c>
      <c r="C30" t="str">
        <f>".306"</f>
        <v>.306</v>
      </c>
      <c r="D30" t="str">
        <f>".219"</f>
        <v>.219</v>
      </c>
      <c r="E30" t="str">
        <f>".201"</f>
        <v>.201</v>
      </c>
      <c r="F30" t="str">
        <f>".363"</f>
        <v>.363</v>
      </c>
      <c r="G30" t="str">
        <f>".286"</f>
        <v>.286</v>
      </c>
      <c r="H30" t="str">
        <f>".297"</f>
        <v>.297</v>
      </c>
      <c r="I30" t="str">
        <f>".346"</f>
        <v>.346</v>
      </c>
      <c r="J30" t="str">
        <f>".273"</f>
        <v>.273</v>
      </c>
      <c r="K30" t="str">
        <f>".2864"</f>
        <v>.2864</v>
      </c>
    </row>
    <row r="31" spans="1:11" ht="14.25">
      <c r="A31">
        <v>25</v>
      </c>
      <c r="B31" t="s">
        <v>39</v>
      </c>
      <c r="C31" t="str">
        <f>".206"</f>
        <v>.206</v>
      </c>
      <c r="D31" t="str">
        <f>".258"</f>
        <v>.258</v>
      </c>
      <c r="E31" t="str">
        <f>".268"</f>
        <v>.268</v>
      </c>
      <c r="F31" t="str">
        <f>".213"</f>
        <v>.213</v>
      </c>
      <c r="G31" t="str">
        <f>".325"</f>
        <v>.325</v>
      </c>
      <c r="H31" t="str">
        <f>".268"</f>
        <v>.268</v>
      </c>
      <c r="I31" t="str">
        <f>".348"</f>
        <v>.348</v>
      </c>
      <c r="J31" t="str">
        <f>".413"</f>
        <v>.413</v>
      </c>
      <c r="K31" t="str">
        <f>".2874"</f>
        <v>.2874</v>
      </c>
    </row>
    <row r="32" spans="1:11" ht="14.25">
      <c r="A32">
        <v>26</v>
      </c>
      <c r="B32" t="s">
        <v>40</v>
      </c>
      <c r="C32" t="str">
        <f>".286"</f>
        <v>.286</v>
      </c>
      <c r="D32" t="str">
        <f>".285"</f>
        <v>.285</v>
      </c>
      <c r="E32" t="str">
        <f>".193"</f>
        <v>.193</v>
      </c>
      <c r="F32" t="str">
        <f>".305"</f>
        <v>.305</v>
      </c>
      <c r="G32" t="str">
        <f>".264"</f>
        <v>.264</v>
      </c>
      <c r="H32" t="str">
        <f>".231"</f>
        <v>.231</v>
      </c>
      <c r="I32" t="str">
        <f>".331"</f>
        <v>.331</v>
      </c>
      <c r="J32" t="str">
        <f>".406"</f>
        <v>.406</v>
      </c>
      <c r="K32" t="str">
        <f>".2876"</f>
        <v>.2876</v>
      </c>
    </row>
    <row r="33" spans="1:11" ht="14.25">
      <c r="A33">
        <v>27</v>
      </c>
      <c r="B33" t="s">
        <v>41</v>
      </c>
      <c r="C33" t="str">
        <f>".278"</f>
        <v>.278</v>
      </c>
      <c r="D33" t="str">
        <f>".215"</f>
        <v>.215</v>
      </c>
      <c r="E33" t="str">
        <f>".463"</f>
        <v>.463</v>
      </c>
      <c r="F33" t="str">
        <f>".368"</f>
        <v>.368</v>
      </c>
      <c r="G33" t="str">
        <f>".186"</f>
        <v>.186</v>
      </c>
      <c r="H33" t="str">
        <f>".250"</f>
        <v>.250</v>
      </c>
      <c r="I33" t="str">
        <f>".358"</f>
        <v>.358</v>
      </c>
      <c r="J33" t="str">
        <f>".230"</f>
        <v>.230</v>
      </c>
      <c r="K33" t="str">
        <f>".2935"</f>
        <v>.2935</v>
      </c>
    </row>
    <row r="34" spans="1:11" ht="14.25">
      <c r="A34">
        <v>28</v>
      </c>
      <c r="B34" t="s">
        <v>42</v>
      </c>
      <c r="C34" t="str">
        <f>".319"</f>
        <v>.319</v>
      </c>
      <c r="D34" t="str">
        <f>".307"</f>
        <v>.307</v>
      </c>
      <c r="E34" t="str">
        <f>".297"</f>
        <v>.297</v>
      </c>
      <c r="F34" t="str">
        <f>".234"</f>
        <v>.234</v>
      </c>
      <c r="G34" t="str">
        <f>".246"</f>
        <v>.246</v>
      </c>
      <c r="H34" t="str">
        <f>".244"</f>
        <v>.244</v>
      </c>
      <c r="I34" t="str">
        <f>".422"</f>
        <v>.422</v>
      </c>
      <c r="J34" t="str">
        <f>".287"</f>
        <v>.287</v>
      </c>
      <c r="K34" t="str">
        <f>".2945"</f>
        <v>.2945</v>
      </c>
    </row>
    <row r="35" spans="1:11" ht="14.25">
      <c r="A35">
        <v>29</v>
      </c>
      <c r="B35" t="s">
        <v>43</v>
      </c>
      <c r="C35" t="str">
        <f>".282"</f>
        <v>.282</v>
      </c>
      <c r="D35" t="str">
        <f>".389"</f>
        <v>.389</v>
      </c>
      <c r="E35" t="str">
        <f>".210"</f>
        <v>.210</v>
      </c>
      <c r="F35" t="str">
        <f>".192"</f>
        <v>.192</v>
      </c>
      <c r="G35" t="str">
        <f>".275"</f>
        <v>.275</v>
      </c>
      <c r="H35" t="str">
        <f>".276"</f>
        <v>.276</v>
      </c>
      <c r="I35" t="str">
        <f>".306"</f>
        <v>.306</v>
      </c>
      <c r="J35" t="str">
        <f>".446"</f>
        <v>.446</v>
      </c>
      <c r="K35" t="str">
        <f>".2970"</f>
        <v>.2970</v>
      </c>
    </row>
    <row r="36" spans="1:11" ht="14.25">
      <c r="A36">
        <v>30</v>
      </c>
      <c r="B36" t="s">
        <v>44</v>
      </c>
      <c r="C36" t="str">
        <f>".216"</f>
        <v>.216</v>
      </c>
      <c r="D36" t="str">
        <f>".226"</f>
        <v>.226</v>
      </c>
      <c r="E36" t="str">
        <f>".377"</f>
        <v>.377</v>
      </c>
      <c r="F36" t="str">
        <f>".289"</f>
        <v>.289</v>
      </c>
      <c r="G36" t="str">
        <f>".401"</f>
        <v>.401</v>
      </c>
      <c r="H36" t="str">
        <f>".263"</f>
        <v>.263</v>
      </c>
      <c r="I36" t="str">
        <f>".298"</f>
        <v>.298</v>
      </c>
      <c r="J36" t="str">
        <f>".361"</f>
        <v>.361</v>
      </c>
      <c r="K36" t="str">
        <f>".3039"</f>
        <v>.3039</v>
      </c>
    </row>
    <row r="37" spans="1:11" ht="14.25">
      <c r="A37">
        <v>31</v>
      </c>
      <c r="B37" t="s">
        <v>45</v>
      </c>
      <c r="C37" t="str">
        <f>".231"</f>
        <v>.231</v>
      </c>
      <c r="D37" t="str">
        <f>".339"</f>
        <v>.339</v>
      </c>
      <c r="E37" t="str">
        <f>".368"</f>
        <v>.368</v>
      </c>
      <c r="F37" t="str">
        <f>".430"</f>
        <v>.430</v>
      </c>
      <c r="G37" t="str">
        <f>".188"</f>
        <v>.188</v>
      </c>
      <c r="H37" t="str">
        <f>".307"</f>
        <v>.307</v>
      </c>
      <c r="I37" t="str">
        <f>".332"</f>
        <v>.332</v>
      </c>
      <c r="J37" t="str">
        <f>".244"</f>
        <v>.244</v>
      </c>
      <c r="K37" t="str">
        <f>".3049"</f>
        <v>.3049</v>
      </c>
    </row>
    <row r="38" spans="1:11" ht="14.25">
      <c r="A38">
        <v>32</v>
      </c>
      <c r="B38" t="s">
        <v>46</v>
      </c>
      <c r="C38" t="str">
        <f>".236"</f>
        <v>.236</v>
      </c>
      <c r="D38" t="str">
        <f>".268"</f>
        <v>.268</v>
      </c>
      <c r="E38" t="str">
        <f>".409"</f>
        <v>.409</v>
      </c>
      <c r="F38" t="str">
        <f>".304"</f>
        <v>.304</v>
      </c>
      <c r="G38" t="str">
        <f>".312"</f>
        <v>.312</v>
      </c>
      <c r="H38" t="str">
        <f>".336"</f>
        <v>.336</v>
      </c>
      <c r="I38" t="str">
        <f>".223"</f>
        <v>.223</v>
      </c>
      <c r="J38" t="str">
        <f>".380"</f>
        <v>.380</v>
      </c>
      <c r="K38" t="str">
        <f>".3085"</f>
        <v>.3085</v>
      </c>
    </row>
    <row r="39" spans="1:11" ht="14.25">
      <c r="A39">
        <v>33</v>
      </c>
      <c r="B39" t="s">
        <v>47</v>
      </c>
      <c r="C39" t="str">
        <f>".341"</f>
        <v>.341</v>
      </c>
      <c r="D39" t="str">
        <f>".276"</f>
        <v>.276</v>
      </c>
      <c r="E39" t="str">
        <f>".345"</f>
        <v>.345</v>
      </c>
      <c r="F39" t="str">
        <f>".304"</f>
        <v>.304</v>
      </c>
      <c r="G39" t="str">
        <f>".334"</f>
        <v>.334</v>
      </c>
      <c r="H39" t="str">
        <f>".313"</f>
        <v>.313</v>
      </c>
      <c r="I39" t="str">
        <f>".247"</f>
        <v>.247</v>
      </c>
      <c r="J39" t="str">
        <f>".345"</f>
        <v>.345</v>
      </c>
      <c r="K39" t="str">
        <f>".3131"</f>
        <v>.3131</v>
      </c>
    </row>
    <row r="40" spans="1:11" ht="14.25">
      <c r="A40">
        <v>34</v>
      </c>
      <c r="B40" t="s">
        <v>48</v>
      </c>
      <c r="C40" t="str">
        <f>".198"</f>
        <v>.198</v>
      </c>
      <c r="D40" t="str">
        <f>".303"</f>
        <v>.303</v>
      </c>
      <c r="E40" t="str">
        <f>".389"</f>
        <v>.389</v>
      </c>
      <c r="F40" t="str">
        <f>".414"</f>
        <v>.414</v>
      </c>
      <c r="G40" t="str">
        <f>".356"</f>
        <v>.356</v>
      </c>
      <c r="H40" t="str">
        <f>".224"</f>
        <v>.224</v>
      </c>
      <c r="I40" t="str">
        <f>".286"</f>
        <v>.286</v>
      </c>
      <c r="J40" t="str">
        <f>".345"</f>
        <v>.345</v>
      </c>
      <c r="K40" t="str">
        <f>".3144"</f>
        <v>.3144</v>
      </c>
    </row>
    <row r="41" spans="1:11" ht="14.25">
      <c r="A41">
        <v>35</v>
      </c>
      <c r="B41" t="s">
        <v>49</v>
      </c>
      <c r="C41" t="str">
        <f>".407"</f>
        <v>.407</v>
      </c>
      <c r="D41" t="str">
        <f>".316"</f>
        <v>.316</v>
      </c>
      <c r="E41" t="str">
        <f>".206"</f>
        <v>.206</v>
      </c>
      <c r="F41" t="str">
        <f>".395"</f>
        <v>.395</v>
      </c>
      <c r="G41" t="str">
        <f>".266"</f>
        <v>.266</v>
      </c>
      <c r="H41" t="str">
        <f>".269"</f>
        <v>.269</v>
      </c>
      <c r="I41" t="str">
        <f>".362"</f>
        <v>.362</v>
      </c>
      <c r="J41" t="str">
        <f>".298"</f>
        <v>.298</v>
      </c>
      <c r="K41" t="str">
        <f>".3149"</f>
        <v>.3149</v>
      </c>
    </row>
    <row r="42" spans="1:11" ht="14.25">
      <c r="A42">
        <v>36</v>
      </c>
      <c r="B42" t="s">
        <v>50</v>
      </c>
      <c r="C42" t="str">
        <f>".287"</f>
        <v>.287</v>
      </c>
      <c r="D42" t="str">
        <f>".308"</f>
        <v>.308</v>
      </c>
      <c r="E42" t="str">
        <f>".359"</f>
        <v>.359</v>
      </c>
      <c r="F42" t="str">
        <f>".249"</f>
        <v>.249</v>
      </c>
      <c r="G42" t="str">
        <f>".305"</f>
        <v>.305</v>
      </c>
      <c r="H42" t="str">
        <f>".265"</f>
        <v>.265</v>
      </c>
      <c r="I42" t="str">
        <f>".287"</f>
        <v>.287</v>
      </c>
      <c r="J42" t="str">
        <f>".477"</f>
        <v>.477</v>
      </c>
      <c r="K42" t="str">
        <f>".3171"</f>
        <v>.3171</v>
      </c>
    </row>
    <row r="43" spans="1:11" ht="14.25">
      <c r="A43">
        <v>37</v>
      </c>
      <c r="B43" t="s">
        <v>51</v>
      </c>
      <c r="C43" t="str">
        <f>".261"</f>
        <v>.261</v>
      </c>
      <c r="D43" t="str">
        <f>".325"</f>
        <v>.325</v>
      </c>
      <c r="E43" t="str">
        <f>".450"</f>
        <v>.450</v>
      </c>
      <c r="F43" t="str">
        <f>".316"</f>
        <v>.316</v>
      </c>
      <c r="G43" t="str">
        <f>".330"</f>
        <v>.330</v>
      </c>
      <c r="H43" t="str">
        <f>".194"</f>
        <v>.194</v>
      </c>
      <c r="I43" t="str">
        <f>".368"</f>
        <v>.368</v>
      </c>
      <c r="J43" t="str">
        <f>".308"</f>
        <v>.308</v>
      </c>
      <c r="K43" t="str">
        <f>".3190"</f>
        <v>.3190</v>
      </c>
    </row>
    <row r="44" spans="1:11" ht="14.25">
      <c r="A44">
        <v>38</v>
      </c>
      <c r="B44" t="s">
        <v>52</v>
      </c>
      <c r="C44" t="str">
        <f>".192"</f>
        <v>.192</v>
      </c>
      <c r="D44" t="str">
        <f>".261"</f>
        <v>.261</v>
      </c>
      <c r="E44" t="str">
        <f>".301"</f>
        <v>.301</v>
      </c>
      <c r="F44" t="str">
        <f>".423"</f>
        <v>.423</v>
      </c>
      <c r="G44" t="str">
        <f>".363"</f>
        <v>.363</v>
      </c>
      <c r="H44" t="str">
        <f>".416"</f>
        <v>.416</v>
      </c>
      <c r="I44" t="str">
        <f>".296"</f>
        <v>.296</v>
      </c>
      <c r="J44" t="str">
        <f>".314"</f>
        <v>.314</v>
      </c>
      <c r="K44" t="str">
        <f>".3208"</f>
        <v>.3208</v>
      </c>
    </row>
    <row r="45" spans="1:11" ht="14.25">
      <c r="A45">
        <v>39</v>
      </c>
      <c r="B45" t="s">
        <v>53</v>
      </c>
      <c r="C45" t="str">
        <f>".302"</f>
        <v>.302</v>
      </c>
      <c r="D45" t="str">
        <f>".212"</f>
        <v>.212</v>
      </c>
      <c r="E45" t="str">
        <f>".348"</f>
        <v>.348</v>
      </c>
      <c r="F45" t="str">
        <f>".374"</f>
        <v>.374</v>
      </c>
      <c r="G45" t="str">
        <f>".229"</f>
        <v>.229</v>
      </c>
      <c r="H45" t="str">
        <f>".448"</f>
        <v>.448</v>
      </c>
      <c r="I45" t="str">
        <f>".404"</f>
        <v>.404</v>
      </c>
      <c r="J45" t="str">
        <f>".271"</f>
        <v>.271</v>
      </c>
      <c r="K45" t="str">
        <f>".3235"</f>
        <v>.3235</v>
      </c>
    </row>
    <row r="46" spans="1:11" ht="14.25">
      <c r="A46">
        <v>40</v>
      </c>
      <c r="B46" t="s">
        <v>54</v>
      </c>
      <c r="C46" t="str">
        <f>".294"</f>
        <v>.294</v>
      </c>
      <c r="D46" t="str">
        <f>".267"</f>
        <v>.267</v>
      </c>
      <c r="E46" t="str">
        <f>".307"</f>
        <v>.307</v>
      </c>
      <c r="F46" t="str">
        <f>".381"</f>
        <v>.381</v>
      </c>
      <c r="G46" t="str">
        <f>".346"</f>
        <v>.346</v>
      </c>
      <c r="H46" t="str">
        <f>".403"</f>
        <v>.403</v>
      </c>
      <c r="I46" t="str">
        <f>".287"</f>
        <v>.287</v>
      </c>
      <c r="J46" t="str">
        <f>".304"</f>
        <v>.304</v>
      </c>
      <c r="K46" t="str">
        <f>".3236"</f>
        <v>.3236</v>
      </c>
    </row>
    <row r="47" spans="1:11" ht="14.25">
      <c r="A47">
        <v>41</v>
      </c>
      <c r="B47" t="s">
        <v>55</v>
      </c>
      <c r="C47" t="str">
        <f>".219"</f>
        <v>.219</v>
      </c>
      <c r="D47" t="str">
        <f>".225"</f>
        <v>.225</v>
      </c>
      <c r="E47" t="str">
        <f>".377"</f>
        <v>.377</v>
      </c>
      <c r="F47" t="str">
        <f>".664"</f>
        <v>.664</v>
      </c>
      <c r="G47" t="str">
        <f>".396"</f>
        <v>.396</v>
      </c>
      <c r="H47" t="str">
        <f>".321"</f>
        <v>.321</v>
      </c>
      <c r="I47" t="str">
        <f>".189"</f>
        <v>.189</v>
      </c>
      <c r="J47" t="str">
        <f>".203"</f>
        <v>.203</v>
      </c>
      <c r="K47" t="str">
        <f>".3243"</f>
        <v>.3243</v>
      </c>
    </row>
    <row r="48" spans="1:11" ht="14.25">
      <c r="A48">
        <v>42</v>
      </c>
      <c r="B48" t="s">
        <v>56</v>
      </c>
      <c r="C48" t="str">
        <f>".209"</f>
        <v>.209</v>
      </c>
      <c r="D48" t="str">
        <f>".339"</f>
        <v>.339</v>
      </c>
      <c r="E48" t="str">
        <f>".540"</f>
        <v>.540</v>
      </c>
      <c r="F48" t="str">
        <f>".219"</f>
        <v>.219</v>
      </c>
      <c r="G48" t="str">
        <f>".353"</f>
        <v>.353</v>
      </c>
      <c r="H48" t="str">
        <f>".242"</f>
        <v>.242</v>
      </c>
      <c r="I48" t="str">
        <f>".425"</f>
        <v>.425</v>
      </c>
      <c r="J48" t="str">
        <f>".282"</f>
        <v>.282</v>
      </c>
      <c r="K48" t="str">
        <f>".3261"</f>
        <v>.3261</v>
      </c>
    </row>
    <row r="49" spans="1:11" ht="14.25">
      <c r="A49">
        <v>43</v>
      </c>
      <c r="B49" t="s">
        <v>57</v>
      </c>
      <c r="C49" t="str">
        <f>".284"</f>
        <v>.284</v>
      </c>
      <c r="D49" t="str">
        <f>".339"</f>
        <v>.339</v>
      </c>
      <c r="E49" t="str">
        <f>".358"</f>
        <v>.358</v>
      </c>
      <c r="F49" t="str">
        <f>".368"</f>
        <v>.368</v>
      </c>
      <c r="G49" t="str">
        <f>".412"</f>
        <v>.412</v>
      </c>
      <c r="H49" t="str">
        <f>".387"</f>
        <v>.387</v>
      </c>
      <c r="I49" t="str">
        <f>".255"</f>
        <v>.255</v>
      </c>
      <c r="J49" t="str">
        <f>".242"</f>
        <v>.242</v>
      </c>
      <c r="K49" t="str">
        <f>".3306"</f>
        <v>.3306</v>
      </c>
    </row>
    <row r="50" spans="1:11" ht="14.25">
      <c r="A50">
        <v>44</v>
      </c>
      <c r="B50" t="s">
        <v>58</v>
      </c>
      <c r="C50" t="str">
        <f>".297"</f>
        <v>.297</v>
      </c>
      <c r="D50" t="str">
        <f>".347"</f>
        <v>.347</v>
      </c>
      <c r="E50" t="str">
        <f>".267"</f>
        <v>.267</v>
      </c>
      <c r="F50" t="str">
        <f>".317"</f>
        <v>.317</v>
      </c>
      <c r="G50" t="str">
        <f>".302"</f>
        <v>.302</v>
      </c>
      <c r="H50" t="str">
        <f>".408"</f>
        <v>.408</v>
      </c>
      <c r="I50" t="str">
        <f>".310"</f>
        <v>.310</v>
      </c>
      <c r="J50" t="str">
        <f>".398"</f>
        <v>.398</v>
      </c>
      <c r="K50" t="str">
        <f>".3308"</f>
        <v>.3308</v>
      </c>
    </row>
    <row r="51" spans="1:11" ht="14.25">
      <c r="A51">
        <v>45</v>
      </c>
      <c r="B51" t="s">
        <v>59</v>
      </c>
      <c r="C51" t="str">
        <f>".266"</f>
        <v>.266</v>
      </c>
      <c r="D51" t="str">
        <f>".436"</f>
        <v>.436</v>
      </c>
      <c r="E51" t="str">
        <f>".267"</f>
        <v>.267</v>
      </c>
      <c r="F51" t="str">
        <f>".239"</f>
        <v>.239</v>
      </c>
      <c r="G51" t="str">
        <f>".298"</f>
        <v>.298</v>
      </c>
      <c r="H51" t="str">
        <f>".347"</f>
        <v>.347</v>
      </c>
      <c r="I51" t="str">
        <f>".447"</f>
        <v>.447</v>
      </c>
      <c r="J51" t="str">
        <f>".357"</f>
        <v>.357</v>
      </c>
      <c r="K51" t="str">
        <f>".3321"</f>
        <v>.3321</v>
      </c>
    </row>
    <row r="52" spans="1:11" ht="14.25">
      <c r="A52">
        <v>46</v>
      </c>
      <c r="B52" t="s">
        <v>60</v>
      </c>
      <c r="C52" t="str">
        <f>".197"</f>
        <v>.197</v>
      </c>
      <c r="D52" t="str">
        <f>".319"</f>
        <v>.319</v>
      </c>
      <c r="E52" t="str">
        <f>".364"</f>
        <v>.364</v>
      </c>
      <c r="F52" t="str">
        <f>".368"</f>
        <v>.368</v>
      </c>
      <c r="G52" t="str">
        <f>".381"</f>
        <v>.381</v>
      </c>
      <c r="H52" t="str">
        <f>".256"</f>
        <v>.256</v>
      </c>
      <c r="I52" t="str">
        <f>".333"</f>
        <v>.333</v>
      </c>
      <c r="J52" t="str">
        <f>".440"</f>
        <v>.440</v>
      </c>
      <c r="K52" t="str">
        <f>".3323"</f>
        <v>.3323</v>
      </c>
    </row>
    <row r="53" spans="1:11" ht="14.25">
      <c r="A53">
        <v>47</v>
      </c>
      <c r="B53" t="s">
        <v>61</v>
      </c>
      <c r="C53" t="str">
        <f>".301"</f>
        <v>.301</v>
      </c>
      <c r="D53" t="str">
        <f>".286"</f>
        <v>.286</v>
      </c>
      <c r="E53" t="str">
        <f>".389"</f>
        <v>.389</v>
      </c>
      <c r="F53" t="str">
        <f>".283"</f>
        <v>.283</v>
      </c>
      <c r="G53" t="str">
        <f>".382"</f>
        <v>.382</v>
      </c>
      <c r="H53" t="str">
        <f>".388"</f>
        <v>.388</v>
      </c>
      <c r="I53" t="str">
        <f>".345"</f>
        <v>.345</v>
      </c>
      <c r="J53" t="str">
        <f>".313"</f>
        <v>.313</v>
      </c>
      <c r="K53" t="str">
        <f>".3359"</f>
        <v>.3359</v>
      </c>
    </row>
    <row r="54" spans="1:11" ht="14.25">
      <c r="A54">
        <v>48</v>
      </c>
      <c r="B54" t="s">
        <v>62</v>
      </c>
      <c r="C54" t="str">
        <f>".208"</f>
        <v>.208</v>
      </c>
      <c r="D54" t="str">
        <f>".303"</f>
        <v>.303</v>
      </c>
      <c r="E54" t="str">
        <f>".361"</f>
        <v>.361</v>
      </c>
      <c r="F54" t="str">
        <f>".372"</f>
        <v>.372</v>
      </c>
      <c r="G54" t="str">
        <f>".287"</f>
        <v>.287</v>
      </c>
      <c r="H54" t="str">
        <f>".412"</f>
        <v>.412</v>
      </c>
      <c r="I54" t="str">
        <f>".484"</f>
        <v>.484</v>
      </c>
      <c r="J54" t="str">
        <f>".275"</f>
        <v>.275</v>
      </c>
      <c r="K54" t="str">
        <f>".3378"</f>
        <v>.3378</v>
      </c>
    </row>
    <row r="55" spans="1:11" ht="14.25">
      <c r="A55">
        <v>49</v>
      </c>
      <c r="B55" t="s">
        <v>63</v>
      </c>
      <c r="C55" t="str">
        <f>".196"</f>
        <v>.196</v>
      </c>
      <c r="D55" t="str">
        <f>".380"</f>
        <v>.380</v>
      </c>
      <c r="E55" t="str">
        <f>".408"</f>
        <v>.408</v>
      </c>
      <c r="F55" t="str">
        <f>".348"</f>
        <v>.348</v>
      </c>
      <c r="G55" t="str">
        <f>".274"</f>
        <v>.274</v>
      </c>
      <c r="H55" t="str">
        <f>".318"</f>
        <v>.318</v>
      </c>
      <c r="I55" t="str">
        <f>".338"</f>
        <v>.338</v>
      </c>
      <c r="J55" t="str">
        <f>".450"</f>
        <v>.450</v>
      </c>
      <c r="K55" t="str">
        <f>".3390"</f>
        <v>.3390</v>
      </c>
    </row>
    <row r="56" spans="1:11" ht="14.25">
      <c r="A56">
        <v>50</v>
      </c>
      <c r="B56" t="s">
        <v>64</v>
      </c>
      <c r="C56" t="str">
        <f>".272"</f>
        <v>.272</v>
      </c>
      <c r="D56" t="str">
        <f>".287"</f>
        <v>.287</v>
      </c>
      <c r="E56" t="str">
        <f>".235"</f>
        <v>.235</v>
      </c>
      <c r="F56" t="str">
        <f>".379"</f>
        <v>.379</v>
      </c>
      <c r="G56" t="str">
        <f>".247"</f>
        <v>.247</v>
      </c>
      <c r="H56" t="str">
        <f>".372"</f>
        <v>.372</v>
      </c>
      <c r="I56" t="str">
        <f>".470"</f>
        <v>.470</v>
      </c>
      <c r="J56" t="str">
        <f>".481"</f>
        <v>.481</v>
      </c>
      <c r="K56" t="str">
        <f>".3429"</f>
        <v>.3429</v>
      </c>
    </row>
    <row r="57" spans="1:11" ht="14.25">
      <c r="A57">
        <v>51</v>
      </c>
      <c r="B57" t="s">
        <v>65</v>
      </c>
      <c r="C57" t="str">
        <f>".283"</f>
        <v>.283</v>
      </c>
      <c r="D57" t="str">
        <f>".358"</f>
        <v>.358</v>
      </c>
      <c r="E57" t="str">
        <f>".397"</f>
        <v>.397</v>
      </c>
      <c r="F57" t="str">
        <f>".304"</f>
        <v>.304</v>
      </c>
      <c r="G57" t="str">
        <f>".244"</f>
        <v>.244</v>
      </c>
      <c r="H57" t="str">
        <f>".376"</f>
        <v>.376</v>
      </c>
      <c r="I57" t="str">
        <f>".504"</f>
        <v>.504</v>
      </c>
      <c r="J57" t="str">
        <f>".285"</f>
        <v>.285</v>
      </c>
      <c r="K57" t="str">
        <f>".3439"</f>
        <v>.3439</v>
      </c>
    </row>
    <row r="58" spans="1:11" ht="14.25">
      <c r="A58">
        <v>52</v>
      </c>
      <c r="B58" t="s">
        <v>66</v>
      </c>
      <c r="C58" t="str">
        <f>".598"</f>
        <v>.598</v>
      </c>
      <c r="D58" t="str">
        <f>".355"</f>
        <v>.355</v>
      </c>
      <c r="E58" t="str">
        <f>".349"</f>
        <v>.349</v>
      </c>
      <c r="F58" t="str">
        <f>".303"</f>
        <v>.303</v>
      </c>
      <c r="G58" t="str">
        <f>".159"</f>
        <v>.159</v>
      </c>
      <c r="H58" t="str">
        <f>".283"</f>
        <v>.283</v>
      </c>
      <c r="I58" t="str">
        <f>".484"</f>
        <v>.484</v>
      </c>
      <c r="J58" t="str">
        <f>".224"</f>
        <v>.224</v>
      </c>
      <c r="K58" t="str">
        <f>".3444"</f>
        <v>.3444</v>
      </c>
    </row>
    <row r="59" spans="1:11" ht="14.25">
      <c r="A59">
        <v>53</v>
      </c>
      <c r="B59" t="s">
        <v>67</v>
      </c>
      <c r="C59" t="str">
        <f>".392"</f>
        <v>.392</v>
      </c>
      <c r="D59" t="str">
        <f>".341"</f>
        <v>.341</v>
      </c>
      <c r="E59" t="str">
        <f>".331"</f>
        <v>.331</v>
      </c>
      <c r="F59" t="str">
        <f>".266"</f>
        <v>.266</v>
      </c>
      <c r="G59" t="str">
        <f>".351"</f>
        <v>.351</v>
      </c>
      <c r="H59" t="str">
        <f>".422"</f>
        <v>.422</v>
      </c>
      <c r="I59" t="str">
        <f>".326"</f>
        <v>.326</v>
      </c>
      <c r="J59" t="str">
        <f>".353"</f>
        <v>.353</v>
      </c>
      <c r="K59" t="str">
        <f>".3478"</f>
        <v>.3478</v>
      </c>
    </row>
    <row r="60" spans="1:11" ht="14.25">
      <c r="A60">
        <v>54</v>
      </c>
      <c r="B60" t="s">
        <v>68</v>
      </c>
      <c r="C60" t="str">
        <f>".218"</f>
        <v>.218</v>
      </c>
      <c r="D60" t="str">
        <f>".343"</f>
        <v>.343</v>
      </c>
      <c r="E60" t="str">
        <f>".273"</f>
        <v>.273</v>
      </c>
      <c r="F60" t="str">
        <f>".602"</f>
        <v>.602</v>
      </c>
      <c r="G60" t="str">
        <f>".425"</f>
        <v>.425</v>
      </c>
      <c r="H60" t="str">
        <f>".358"</f>
        <v>.358</v>
      </c>
      <c r="I60" t="str">
        <f>".193"</f>
        <v>.193</v>
      </c>
      <c r="J60" t="str">
        <f>".429"</f>
        <v>.429</v>
      </c>
      <c r="K60" t="str">
        <f>".3551"</f>
        <v>.3551</v>
      </c>
    </row>
    <row r="61" spans="1:11" ht="14.25">
      <c r="A61">
        <v>55</v>
      </c>
      <c r="B61" t="s">
        <v>69</v>
      </c>
      <c r="C61" t="str">
        <f>".249"</f>
        <v>.249</v>
      </c>
      <c r="D61" t="str">
        <f>".401"</f>
        <v>.401</v>
      </c>
      <c r="E61" t="str">
        <f>".629"</f>
        <v>.629</v>
      </c>
      <c r="F61" t="str">
        <f>".291"</f>
        <v>.291</v>
      </c>
      <c r="G61" t="str">
        <f>".232"</f>
        <v>.232</v>
      </c>
      <c r="H61" t="str">
        <f>".388"</f>
        <v>.388</v>
      </c>
      <c r="I61" t="str">
        <f>".387"</f>
        <v>.387</v>
      </c>
      <c r="J61" t="str">
        <f>".265"</f>
        <v>.265</v>
      </c>
      <c r="K61" t="str">
        <f>".3553"</f>
        <v>.3553</v>
      </c>
    </row>
    <row r="62" spans="1:11" ht="14.25">
      <c r="A62">
        <v>56</v>
      </c>
      <c r="B62" t="s">
        <v>70</v>
      </c>
      <c r="C62" t="str">
        <f>".279"</f>
        <v>.279</v>
      </c>
      <c r="D62" t="str">
        <f>".498"</f>
        <v>.498</v>
      </c>
      <c r="E62" t="str">
        <f>".346"</f>
        <v>.346</v>
      </c>
      <c r="F62" t="str">
        <f>".437"</f>
        <v>.437</v>
      </c>
      <c r="G62" t="str">
        <f>".316"</f>
        <v>.316</v>
      </c>
      <c r="H62" t="str">
        <f>".264"</f>
        <v>.264</v>
      </c>
      <c r="I62" t="str">
        <f>".312"</f>
        <v>.312</v>
      </c>
      <c r="J62" t="str">
        <f>".392"</f>
        <v>.392</v>
      </c>
      <c r="K62" t="str">
        <f>".3555"</f>
        <v>.3555</v>
      </c>
    </row>
    <row r="63" spans="1:11" ht="14.25">
      <c r="A63">
        <v>57</v>
      </c>
      <c r="B63" t="s">
        <v>71</v>
      </c>
      <c r="C63" t="str">
        <f>".221"</f>
        <v>.221</v>
      </c>
      <c r="D63" t="str">
        <f>".346"</f>
        <v>.346</v>
      </c>
      <c r="E63" t="str">
        <f>".409"</f>
        <v>.409</v>
      </c>
      <c r="F63" t="str">
        <f>".348"</f>
        <v>.348</v>
      </c>
      <c r="G63" t="str">
        <f>".473"</f>
        <v>.473</v>
      </c>
      <c r="H63" t="str">
        <f>".256"</f>
        <v>.256</v>
      </c>
      <c r="I63" t="str">
        <f>".360"</f>
        <v>.360</v>
      </c>
      <c r="J63" t="str">
        <f>".462"</f>
        <v>.462</v>
      </c>
      <c r="K63" t="str">
        <f>".3594"</f>
        <v>.3594</v>
      </c>
    </row>
    <row r="64" spans="1:11" ht="14.25">
      <c r="A64">
        <v>58</v>
      </c>
      <c r="B64" t="s">
        <v>72</v>
      </c>
      <c r="C64" t="str">
        <f>".324"</f>
        <v>.324</v>
      </c>
      <c r="D64" t="str">
        <f>".357"</f>
        <v>.357</v>
      </c>
      <c r="E64" t="str">
        <f>".430"</f>
        <v>.430</v>
      </c>
      <c r="F64" t="str">
        <f>".447"</f>
        <v>.447</v>
      </c>
      <c r="G64" t="str">
        <f>".417"</f>
        <v>.417</v>
      </c>
      <c r="H64" t="str">
        <f>".308"</f>
        <v>.308</v>
      </c>
      <c r="I64" t="str">
        <f>".271"</f>
        <v>.271</v>
      </c>
      <c r="J64" t="str">
        <f>".346"</f>
        <v>.346</v>
      </c>
      <c r="K64" t="str">
        <f>".3625"</f>
        <v>.3625</v>
      </c>
    </row>
    <row r="65" spans="1:11" ht="14.25">
      <c r="A65">
        <v>59</v>
      </c>
      <c r="B65" t="s">
        <v>73</v>
      </c>
      <c r="C65" t="str">
        <f>".356"</f>
        <v>.356</v>
      </c>
      <c r="D65" t="str">
        <f>".376"</f>
        <v>.376</v>
      </c>
      <c r="E65" t="str">
        <f>".305"</f>
        <v>.305</v>
      </c>
      <c r="F65" t="str">
        <f>".265"</f>
        <v>.265</v>
      </c>
      <c r="G65" t="str">
        <f>".374"</f>
        <v>.374</v>
      </c>
      <c r="H65" t="str">
        <f>".267"</f>
        <v>.267</v>
      </c>
      <c r="I65" t="str">
        <f>".488"</f>
        <v>.488</v>
      </c>
      <c r="J65" t="str">
        <f>".485"</f>
        <v>.485</v>
      </c>
      <c r="K65" t="str">
        <f>".3645"</f>
        <v>.3645</v>
      </c>
    </row>
    <row r="66" spans="1:11" ht="14.25">
      <c r="A66">
        <v>60</v>
      </c>
      <c r="B66" t="s">
        <v>74</v>
      </c>
      <c r="C66" t="str">
        <f>".258"</f>
        <v>.258</v>
      </c>
      <c r="D66" t="str">
        <f>".184"</f>
        <v>.184</v>
      </c>
      <c r="E66" t="str">
        <f>".454"</f>
        <v>.454</v>
      </c>
      <c r="F66" t="str">
        <f>".413"</f>
        <v>.413</v>
      </c>
      <c r="G66" t="str">
        <f>".390"</f>
        <v>.390</v>
      </c>
      <c r="H66" t="str">
        <f>".408"</f>
        <v>.408</v>
      </c>
      <c r="I66" t="str">
        <f>".489"</f>
        <v>.489</v>
      </c>
      <c r="J66" t="str">
        <f>".327"</f>
        <v>.327</v>
      </c>
      <c r="K66" t="str">
        <f>".3654"</f>
        <v>.3654</v>
      </c>
    </row>
    <row r="67" spans="1:11" ht="14.25">
      <c r="A67">
        <v>61</v>
      </c>
      <c r="B67" t="s">
        <v>75</v>
      </c>
      <c r="C67" t="str">
        <f>".316"</f>
        <v>.316</v>
      </c>
      <c r="D67" t="str">
        <f>".309"</f>
        <v>.309</v>
      </c>
      <c r="E67" t="str">
        <f>".347"</f>
        <v>.347</v>
      </c>
      <c r="F67" t="str">
        <f>".321"</f>
        <v>.321</v>
      </c>
      <c r="G67" t="str">
        <f>".409"</f>
        <v>.409</v>
      </c>
      <c r="H67" t="str">
        <f>".361"</f>
        <v>.361</v>
      </c>
      <c r="I67" t="str">
        <f>".439"</f>
        <v>.439</v>
      </c>
      <c r="J67" t="str">
        <f>".424"</f>
        <v>.424</v>
      </c>
      <c r="K67" t="str">
        <f>".3658"</f>
        <v>.3658</v>
      </c>
    </row>
    <row r="68" spans="1:11" ht="14.25">
      <c r="A68">
        <v>62</v>
      </c>
      <c r="B68" t="s">
        <v>76</v>
      </c>
      <c r="C68" t="str">
        <f>".315"</f>
        <v>.315</v>
      </c>
      <c r="D68" t="str">
        <f>".420"</f>
        <v>.420</v>
      </c>
      <c r="E68" t="str">
        <f>".421"</f>
        <v>.421</v>
      </c>
      <c r="F68" t="str">
        <f>".468"</f>
        <v>.468</v>
      </c>
      <c r="G68" t="str">
        <f>".335"</f>
        <v>.335</v>
      </c>
      <c r="H68" t="str">
        <f>".463"</f>
        <v>.463</v>
      </c>
      <c r="I68" t="str">
        <f>".269"</f>
        <v>.269</v>
      </c>
      <c r="J68" t="str">
        <f>".243"</f>
        <v>.243</v>
      </c>
      <c r="K68" t="str">
        <f>".3668"</f>
        <v>.3668</v>
      </c>
    </row>
    <row r="69" spans="1:11" ht="14.25">
      <c r="A69">
        <v>63</v>
      </c>
      <c r="B69" t="s">
        <v>77</v>
      </c>
      <c r="C69" t="str">
        <f>".403"</f>
        <v>.403</v>
      </c>
      <c r="D69" t="str">
        <f>".388"</f>
        <v>.388</v>
      </c>
      <c r="E69" t="str">
        <f>".342"</f>
        <v>.342</v>
      </c>
      <c r="F69" t="str">
        <f>".348"</f>
        <v>.348</v>
      </c>
      <c r="G69" t="str">
        <f>".337"</f>
        <v>.337</v>
      </c>
      <c r="H69" t="str">
        <f>".419"</f>
        <v>.419</v>
      </c>
      <c r="I69" t="str">
        <f>".368"</f>
        <v>.368</v>
      </c>
      <c r="J69" t="str">
        <f>".329"</f>
        <v>.329</v>
      </c>
      <c r="K69" t="str">
        <f>".3668"</f>
        <v>.3668</v>
      </c>
    </row>
    <row r="70" spans="1:11" ht="14.25">
      <c r="A70">
        <v>64</v>
      </c>
      <c r="B70" t="s">
        <v>78</v>
      </c>
      <c r="C70" t="str">
        <f>".280"</f>
        <v>.280</v>
      </c>
      <c r="D70" t="str">
        <f>".346"</f>
        <v>.346</v>
      </c>
      <c r="E70" t="str">
        <f>".277"</f>
        <v>.277</v>
      </c>
      <c r="F70" t="str">
        <f>".529"</f>
        <v>.529</v>
      </c>
      <c r="G70" t="str">
        <f>".339"</f>
        <v>.339</v>
      </c>
      <c r="H70" t="str">
        <f>".303"</f>
        <v>.303</v>
      </c>
      <c r="I70" t="str">
        <f>".416"</f>
        <v>.416</v>
      </c>
      <c r="J70" t="str">
        <f>".548"</f>
        <v>.548</v>
      </c>
      <c r="K70" t="str">
        <f>".3798"</f>
        <v>.3798</v>
      </c>
    </row>
    <row r="71" spans="1:11" ht="14.25">
      <c r="A71">
        <v>65</v>
      </c>
      <c r="B71" t="s">
        <v>79</v>
      </c>
      <c r="C71" t="str">
        <f>".382"</f>
        <v>.382</v>
      </c>
      <c r="D71" t="str">
        <f>".365"</f>
        <v>.365</v>
      </c>
      <c r="E71" t="str">
        <f>".529"</f>
        <v>.529</v>
      </c>
      <c r="F71" t="str">
        <f>".342"</f>
        <v>.342</v>
      </c>
      <c r="G71" t="str">
        <f>".378"</f>
        <v>.378</v>
      </c>
      <c r="H71" t="str">
        <f>".376"</f>
        <v>.376</v>
      </c>
      <c r="I71" t="str">
        <f>".346"</f>
        <v>.346</v>
      </c>
      <c r="J71" t="str">
        <f>".368"</f>
        <v>.368</v>
      </c>
      <c r="K71" t="str">
        <f>".3858"</f>
        <v>.3858</v>
      </c>
    </row>
    <row r="72" spans="1:11" ht="14.25">
      <c r="A72">
        <v>66</v>
      </c>
      <c r="B72" t="s">
        <v>80</v>
      </c>
      <c r="C72" t="str">
        <f>".247"</f>
        <v>.247</v>
      </c>
      <c r="D72" t="str">
        <f>".463"</f>
        <v>.463</v>
      </c>
      <c r="E72" t="str">
        <f>".354"</f>
        <v>.354</v>
      </c>
      <c r="F72" t="str">
        <f>".525"</f>
        <v>.525</v>
      </c>
      <c r="G72" t="str">
        <f>".445"</f>
        <v>.445</v>
      </c>
      <c r="H72" t="str">
        <f>".317"</f>
        <v>.317</v>
      </c>
      <c r="I72" t="str">
        <f>".371"</f>
        <v>.371</v>
      </c>
      <c r="J72" t="str">
        <f>".373"</f>
        <v>.373</v>
      </c>
      <c r="K72" t="str">
        <f>".3869"</f>
        <v>.3869</v>
      </c>
    </row>
    <row r="73" spans="1:11" ht="14.25">
      <c r="A73">
        <v>67</v>
      </c>
      <c r="B73" t="s">
        <v>81</v>
      </c>
      <c r="C73" t="str">
        <f>".309"</f>
        <v>.309</v>
      </c>
      <c r="D73" t="str">
        <f>".552"</f>
        <v>.552</v>
      </c>
      <c r="E73" t="str">
        <f>".524"</f>
        <v>.524</v>
      </c>
      <c r="F73" t="str">
        <f>".273"</f>
        <v>.273</v>
      </c>
      <c r="G73" t="str">
        <f>".304"</f>
        <v>.304</v>
      </c>
      <c r="H73" t="str">
        <f>".344"</f>
        <v>.344</v>
      </c>
      <c r="I73" t="str">
        <f>".447"</f>
        <v>.447</v>
      </c>
      <c r="J73" t="str">
        <f>".348"</f>
        <v>.348</v>
      </c>
      <c r="K73" t="str">
        <f>".3876"</f>
        <v>.3876</v>
      </c>
    </row>
    <row r="74" spans="1:11" ht="14.25">
      <c r="A74">
        <v>68</v>
      </c>
      <c r="B74" t="s">
        <v>82</v>
      </c>
      <c r="C74" t="str">
        <f>".189"</f>
        <v>.189</v>
      </c>
      <c r="D74" t="str">
        <f>".387"</f>
        <v>.387</v>
      </c>
      <c r="E74" t="str">
        <f>".324"</f>
        <v>.324</v>
      </c>
      <c r="F74" t="str">
        <f>".332"</f>
        <v>.332</v>
      </c>
      <c r="G74" t="str">
        <f>".491"</f>
        <v>.491</v>
      </c>
      <c r="H74" t="str">
        <f>".482"</f>
        <v>.482</v>
      </c>
      <c r="I74" t="str">
        <f>".426"</f>
        <v>.426</v>
      </c>
      <c r="J74" t="str">
        <f>".501"</f>
        <v>.501</v>
      </c>
      <c r="K74" t="str">
        <f>".3915"</f>
        <v>.3915</v>
      </c>
    </row>
    <row r="75" spans="1:11" ht="14.25">
      <c r="A75">
        <v>69</v>
      </c>
      <c r="B75" t="s">
        <v>83</v>
      </c>
      <c r="C75" t="str">
        <f>".498"</f>
        <v>.498</v>
      </c>
      <c r="D75" t="str">
        <f>".348"</f>
        <v>.348</v>
      </c>
      <c r="E75" t="str">
        <f>".377"</f>
        <v>.377</v>
      </c>
      <c r="F75" t="str">
        <f>".204"</f>
        <v>.204</v>
      </c>
      <c r="G75" t="str">
        <f>".487"</f>
        <v>.487</v>
      </c>
      <c r="H75" t="str">
        <f>".497"</f>
        <v>.497</v>
      </c>
      <c r="I75" t="str">
        <f>".229"</f>
        <v>.229</v>
      </c>
      <c r="J75" t="str">
        <f>".500"</f>
        <v>.500</v>
      </c>
      <c r="K75" t="str">
        <f>".3925"</f>
        <v>.3925</v>
      </c>
    </row>
    <row r="76" spans="1:11" ht="14.25">
      <c r="A76">
        <v>70</v>
      </c>
      <c r="B76" t="s">
        <v>84</v>
      </c>
      <c r="C76" t="str">
        <f>".329"</f>
        <v>.329</v>
      </c>
      <c r="D76" t="str">
        <f>".597"</f>
        <v>.597</v>
      </c>
      <c r="E76" t="str">
        <f>".327"</f>
        <v>.327</v>
      </c>
      <c r="F76" t="str">
        <f>".339"</f>
        <v>.339</v>
      </c>
      <c r="G76" t="str">
        <f>".267"</f>
        <v>.267</v>
      </c>
      <c r="H76" t="str">
        <f>".362"</f>
        <v>.362</v>
      </c>
      <c r="I76" t="str">
        <f>".356"</f>
        <v>.356</v>
      </c>
      <c r="J76" t="str">
        <f>".571"</f>
        <v>.571</v>
      </c>
      <c r="K76" t="str">
        <f>".3935"</f>
        <v>.3935</v>
      </c>
    </row>
    <row r="77" spans="1:11" ht="14.25">
      <c r="A77">
        <v>71</v>
      </c>
      <c r="B77" t="s">
        <v>85</v>
      </c>
      <c r="C77" t="str">
        <f>".282"</f>
        <v>.282</v>
      </c>
      <c r="D77" t="str">
        <f>".284"</f>
        <v>.284</v>
      </c>
      <c r="E77" t="str">
        <f>".489"</f>
        <v>.489</v>
      </c>
      <c r="F77" t="str">
        <f>".429"</f>
        <v>.429</v>
      </c>
      <c r="G77" t="str">
        <f>".466"</f>
        <v>.466</v>
      </c>
      <c r="H77" t="str">
        <f>".427"</f>
        <v>.427</v>
      </c>
      <c r="I77" t="str">
        <f>".377"</f>
        <v>.377</v>
      </c>
      <c r="J77" t="str">
        <f>".409"</f>
        <v>.409</v>
      </c>
      <c r="K77" t="str">
        <f>".3954"</f>
        <v>.3954</v>
      </c>
    </row>
    <row r="78" spans="1:11" ht="14.25">
      <c r="A78">
        <v>72</v>
      </c>
      <c r="B78" t="s">
        <v>86</v>
      </c>
      <c r="C78" t="str">
        <f>".239"</f>
        <v>.239</v>
      </c>
      <c r="D78" t="str">
        <f>".321"</f>
        <v>.321</v>
      </c>
      <c r="E78" t="str">
        <f>".343"</f>
        <v>.343</v>
      </c>
      <c r="F78" t="str">
        <f>".441"</f>
        <v>.441</v>
      </c>
      <c r="G78" t="str">
        <f>".446"</f>
        <v>.446</v>
      </c>
      <c r="H78" t="str">
        <f>".651"</f>
        <v>.651</v>
      </c>
      <c r="I78" t="str">
        <f>".320"</f>
        <v>.320</v>
      </c>
      <c r="J78" t="str">
        <f>".424"</f>
        <v>.424</v>
      </c>
      <c r="K78" t="str">
        <f>".3981"</f>
        <v>.3981</v>
      </c>
    </row>
    <row r="79" spans="1:11" ht="14.25">
      <c r="A79">
        <v>73</v>
      </c>
      <c r="B79" t="s">
        <v>87</v>
      </c>
      <c r="C79" t="str">
        <f>".378"</f>
        <v>.378</v>
      </c>
      <c r="D79" t="str">
        <f>".569"</f>
        <v>.569</v>
      </c>
      <c r="E79" t="str">
        <f>".203"</f>
        <v>.203</v>
      </c>
      <c r="F79" t="str">
        <f>".857"</f>
        <v>.857</v>
      </c>
      <c r="G79" t="str">
        <f>".207"</f>
        <v>.207</v>
      </c>
      <c r="H79" t="str">
        <f>".359"</f>
        <v>.359</v>
      </c>
      <c r="I79" t="str">
        <f>".249"</f>
        <v>.249</v>
      </c>
      <c r="J79" t="str">
        <f>".364"</f>
        <v>.364</v>
      </c>
      <c r="K79" t="str">
        <f>".3983"</f>
        <v>.3983</v>
      </c>
    </row>
    <row r="80" spans="1:11" ht="14.25">
      <c r="A80">
        <v>74</v>
      </c>
      <c r="B80" t="s">
        <v>88</v>
      </c>
      <c r="C80" t="str">
        <f>".245"</f>
        <v>.245</v>
      </c>
      <c r="D80" t="str">
        <f>".588"</f>
        <v>.588</v>
      </c>
      <c r="E80" t="str">
        <f>".331"</f>
        <v>.331</v>
      </c>
      <c r="F80" t="str">
        <f>".463"</f>
        <v>.463</v>
      </c>
      <c r="G80" t="str">
        <f>".557"</f>
        <v>.557</v>
      </c>
      <c r="H80" t="str">
        <f>".449"</f>
        <v>.449</v>
      </c>
      <c r="I80" t="str">
        <f>".326"</f>
        <v>.326</v>
      </c>
      <c r="J80" t="str">
        <f>".244"</f>
        <v>.244</v>
      </c>
      <c r="K80" t="str">
        <f>".4004"</f>
        <v>.4004</v>
      </c>
    </row>
    <row r="81" spans="1:11" ht="14.25">
      <c r="A81">
        <v>75</v>
      </c>
      <c r="B81" t="s">
        <v>89</v>
      </c>
      <c r="C81" t="str">
        <f>".412"</f>
        <v>.412</v>
      </c>
      <c r="D81" t="str">
        <f>".362"</f>
        <v>.362</v>
      </c>
      <c r="E81" t="str">
        <f>".289"</f>
        <v>.289</v>
      </c>
      <c r="F81" t="str">
        <f>".361"</f>
        <v>.361</v>
      </c>
      <c r="G81" t="str">
        <f>".324"</f>
        <v>.324</v>
      </c>
      <c r="H81" t="str">
        <f>".494"</f>
        <v>.494</v>
      </c>
      <c r="I81" t="str">
        <f>".427"</f>
        <v>.427</v>
      </c>
      <c r="J81" t="str">
        <f>".571"</f>
        <v>.571</v>
      </c>
      <c r="K81" t="str">
        <f>".4050"</f>
        <v>.4050</v>
      </c>
    </row>
    <row r="82" spans="1:11" ht="14.25">
      <c r="A82">
        <v>76</v>
      </c>
      <c r="B82" t="s">
        <v>90</v>
      </c>
      <c r="C82" t="str">
        <f>".313"</f>
        <v>.313</v>
      </c>
      <c r="D82" t="str">
        <f>".387"</f>
        <v>.387</v>
      </c>
      <c r="E82" t="str">
        <f>".409"</f>
        <v>.409</v>
      </c>
      <c r="F82" t="str">
        <f>".427"</f>
        <v>.427</v>
      </c>
      <c r="G82" t="str">
        <f>".453"</f>
        <v>.453</v>
      </c>
      <c r="H82" t="str">
        <f>".548"</f>
        <v>.548</v>
      </c>
      <c r="I82" t="str">
        <f>".315"</f>
        <v>.315</v>
      </c>
      <c r="J82" t="str">
        <f>".422"</f>
        <v>.422</v>
      </c>
      <c r="K82" t="str">
        <f>".4093"</f>
        <v>.4093</v>
      </c>
    </row>
    <row r="83" spans="1:11" ht="14.25">
      <c r="A83">
        <v>77</v>
      </c>
      <c r="B83" t="s">
        <v>91</v>
      </c>
      <c r="C83" t="str">
        <f>".267"</f>
        <v>.267</v>
      </c>
      <c r="D83" t="str">
        <f>".249"</f>
        <v>.249</v>
      </c>
      <c r="E83" t="str">
        <f>".442"</f>
        <v>.442</v>
      </c>
      <c r="F83" t="str">
        <f>".287"</f>
        <v>.287</v>
      </c>
      <c r="G83" t="str">
        <f>".469"</f>
        <v>.469</v>
      </c>
      <c r="H83" t="str">
        <f>".766"</f>
        <v>.766</v>
      </c>
      <c r="I83" t="str">
        <f>".321"</f>
        <v>.321</v>
      </c>
      <c r="J83" t="str">
        <f>".481"</f>
        <v>.481</v>
      </c>
      <c r="K83" t="str">
        <f>".4103"</f>
        <v>.4103</v>
      </c>
    </row>
    <row r="84" spans="1:11" ht="14.25">
      <c r="A84">
        <v>78</v>
      </c>
      <c r="B84" t="s">
        <v>92</v>
      </c>
      <c r="C84" t="str">
        <f>".323"</f>
        <v>.323</v>
      </c>
      <c r="D84" t="str">
        <f>".466"</f>
        <v>.466</v>
      </c>
      <c r="E84" t="str">
        <f>".525"</f>
        <v>.525</v>
      </c>
      <c r="F84" t="str">
        <f>".489"</f>
        <v>.489</v>
      </c>
      <c r="G84" t="str">
        <f>".381"</f>
        <v>.381</v>
      </c>
      <c r="H84" t="str">
        <f>".303"</f>
        <v>.303</v>
      </c>
      <c r="I84" t="str">
        <f>".439"</f>
        <v>.439</v>
      </c>
      <c r="J84" t="str">
        <f>".424"</f>
        <v>.424</v>
      </c>
      <c r="K84" t="str">
        <f>".4188"</f>
        <v>.4188</v>
      </c>
    </row>
    <row r="85" spans="1:11" ht="14.25">
      <c r="A85">
        <v>79</v>
      </c>
      <c r="B85" t="s">
        <v>93</v>
      </c>
      <c r="C85" t="str">
        <f>".415"</f>
        <v>.415</v>
      </c>
      <c r="D85" t="str">
        <f>".342"</f>
        <v>.342</v>
      </c>
      <c r="E85" t="str">
        <f>".488"</f>
        <v>.488</v>
      </c>
      <c r="F85" t="str">
        <f>".326"</f>
        <v>.326</v>
      </c>
      <c r="G85" t="str">
        <f>".392"</f>
        <v>.392</v>
      </c>
      <c r="H85" t="str">
        <f>".374"</f>
        <v>.374</v>
      </c>
      <c r="I85" t="str">
        <f>".509"</f>
        <v>.509</v>
      </c>
      <c r="J85" t="str">
        <f>".513"</f>
        <v>.513</v>
      </c>
      <c r="K85" t="str">
        <f>".4199"</f>
        <v>.4199</v>
      </c>
    </row>
    <row r="86" spans="1:11" ht="14.25">
      <c r="A86">
        <v>80</v>
      </c>
      <c r="B86" t="s">
        <v>94</v>
      </c>
      <c r="C86" t="str">
        <f>".285"</f>
        <v>.285</v>
      </c>
      <c r="D86" t="str">
        <f>".501"</f>
        <v>.501</v>
      </c>
      <c r="E86" t="str">
        <f>".356"</f>
        <v>.356</v>
      </c>
      <c r="F86" t="str">
        <f>".281"</f>
        <v>.281</v>
      </c>
      <c r="G86" t="str">
        <f>".337"</f>
        <v>.337</v>
      </c>
      <c r="H86" t="str">
        <f>".537"</f>
        <v>.537</v>
      </c>
      <c r="I86" t="str">
        <f>".412"</f>
        <v>.412</v>
      </c>
      <c r="J86" t="str">
        <f>".681"</f>
        <v>.681</v>
      </c>
      <c r="K86" t="str">
        <f>".4238"</f>
        <v>.4238</v>
      </c>
    </row>
    <row r="87" spans="1:11" ht="14.25">
      <c r="A87">
        <v>81</v>
      </c>
      <c r="B87" t="s">
        <v>95</v>
      </c>
      <c r="C87" t="str">
        <f>".297"</f>
        <v>.297</v>
      </c>
      <c r="D87" t="str">
        <f>".368"</f>
        <v>.368</v>
      </c>
      <c r="E87" t="str">
        <f>".403"</f>
        <v>.403</v>
      </c>
      <c r="F87" t="str">
        <f>".437"</f>
        <v>.437</v>
      </c>
      <c r="G87" t="str">
        <f>".421"</f>
        <v>.421</v>
      </c>
      <c r="H87" t="str">
        <f>".430"</f>
        <v>.430</v>
      </c>
      <c r="I87" t="str">
        <f>".593"</f>
        <v>.593</v>
      </c>
      <c r="J87" t="str">
        <f>".521"</f>
        <v>.521</v>
      </c>
      <c r="K87" t="str">
        <f>".4338"</f>
        <v>.4338</v>
      </c>
    </row>
    <row r="88" spans="1:11" ht="14.25">
      <c r="A88">
        <v>82</v>
      </c>
      <c r="B88" t="s">
        <v>96</v>
      </c>
      <c r="C88" t="str">
        <f>".570"</f>
        <v>.570</v>
      </c>
      <c r="D88" t="str">
        <f>".382"</f>
        <v>.382</v>
      </c>
      <c r="E88" t="str">
        <f>".499"</f>
        <v>.499</v>
      </c>
      <c r="F88" t="str">
        <f>".388"</f>
        <v>.388</v>
      </c>
      <c r="G88" t="str">
        <f>".335"</f>
        <v>.335</v>
      </c>
      <c r="H88" t="str">
        <f>".571"</f>
        <v>.571</v>
      </c>
      <c r="I88" t="str">
        <f>".341"</f>
        <v>.341</v>
      </c>
      <c r="J88" t="str">
        <f>".441"</f>
        <v>.441</v>
      </c>
      <c r="K88" t="str">
        <f>".4409"</f>
        <v>.4409</v>
      </c>
    </row>
    <row r="89" spans="1:11" ht="14.25">
      <c r="A89">
        <v>83</v>
      </c>
      <c r="B89" t="s">
        <v>97</v>
      </c>
      <c r="C89" t="str">
        <f>".328"</f>
        <v>.328</v>
      </c>
      <c r="D89" t="str">
        <f>".381"</f>
        <v>.381</v>
      </c>
      <c r="E89" t="str">
        <f>".424"</f>
        <v>.424</v>
      </c>
      <c r="F89" t="str">
        <f>".494"</f>
        <v>.494</v>
      </c>
      <c r="G89" t="str">
        <f>".506"</f>
        <v>.506</v>
      </c>
      <c r="H89" t="str">
        <f>".469"</f>
        <v>.469</v>
      </c>
      <c r="I89" t="str">
        <f>".526"</f>
        <v>.526</v>
      </c>
      <c r="J89" t="str">
        <f>".442"</f>
        <v>.442</v>
      </c>
      <c r="K89" t="str">
        <f>".4463"</f>
        <v>.4463</v>
      </c>
    </row>
    <row r="90" spans="1:11" ht="14.25">
      <c r="A90">
        <v>84</v>
      </c>
      <c r="B90" t="s">
        <v>98</v>
      </c>
      <c r="C90" t="str">
        <f>".377"</f>
        <v>.377</v>
      </c>
      <c r="D90" t="str">
        <f>".436"</f>
        <v>.436</v>
      </c>
      <c r="E90" t="str">
        <f>".221"</f>
        <v>.221</v>
      </c>
      <c r="F90" t="str">
        <f>".527"</f>
        <v>.527</v>
      </c>
      <c r="G90" t="str">
        <f>".691"</f>
        <v>.691</v>
      </c>
      <c r="H90" t="str">
        <f>".486"</f>
        <v>.486</v>
      </c>
      <c r="I90" t="str">
        <f>".548"</f>
        <v>.548</v>
      </c>
      <c r="J90" t="str">
        <f>".392"</f>
        <v>.392</v>
      </c>
      <c r="K90" t="str">
        <f>".4598"</f>
        <v>.4598</v>
      </c>
    </row>
    <row r="91" spans="1:11" ht="14.25">
      <c r="A91">
        <v>85</v>
      </c>
      <c r="B91" t="s">
        <v>99</v>
      </c>
      <c r="C91" t="str">
        <f>".332"</f>
        <v>.332</v>
      </c>
      <c r="D91" t="str">
        <f>".508"</f>
        <v>.508</v>
      </c>
      <c r="E91" t="str">
        <f>".306"</f>
        <v>.306</v>
      </c>
      <c r="F91" t="str">
        <f>".301"</f>
        <v>.301</v>
      </c>
      <c r="G91" t="str">
        <f>".548"</f>
        <v>.548</v>
      </c>
      <c r="H91" t="str">
        <f>".696"</f>
        <v>.696</v>
      </c>
      <c r="I91" t="str">
        <f>".639"</f>
        <v>.639</v>
      </c>
      <c r="J91" t="str">
        <f>".456"</f>
        <v>.456</v>
      </c>
      <c r="K91" t="str">
        <f>".4733"</f>
        <v>.4733</v>
      </c>
    </row>
    <row r="92" spans="1:11" ht="14.25">
      <c r="A92">
        <v>86</v>
      </c>
      <c r="B92" t="s">
        <v>100</v>
      </c>
      <c r="C92" t="str">
        <f>".394"</f>
        <v>.394</v>
      </c>
      <c r="D92" t="str">
        <f>".352"</f>
        <v>.352</v>
      </c>
      <c r="E92" t="str">
        <f>".519"</f>
        <v>.519</v>
      </c>
      <c r="F92" t="str">
        <f>".582"</f>
        <v>.582</v>
      </c>
      <c r="G92" t="str">
        <f>".387"</f>
        <v>.387</v>
      </c>
      <c r="H92" t="str">
        <f>".514"</f>
        <v>.514</v>
      </c>
      <c r="I92" t="str">
        <f>".603"</f>
        <v>.603</v>
      </c>
      <c r="J92" t="str">
        <f>".496"</f>
        <v>.496</v>
      </c>
      <c r="K92" t="str">
        <f>".4809"</f>
        <v>.4809</v>
      </c>
    </row>
    <row r="93" spans="1:11" ht="14.25">
      <c r="A93">
        <v>87</v>
      </c>
      <c r="B93" t="s">
        <v>101</v>
      </c>
      <c r="C93" t="str">
        <f>".462"</f>
        <v>.462</v>
      </c>
      <c r="D93" t="str">
        <f>".805"</f>
        <v>.805</v>
      </c>
      <c r="E93" t="str">
        <f>".490"</f>
        <v>.490</v>
      </c>
      <c r="F93" t="str">
        <f>".601"</f>
        <v>.601</v>
      </c>
      <c r="G93" t="str">
        <f>".584"</f>
        <v>.584</v>
      </c>
      <c r="H93" t="str">
        <f>".445"</f>
        <v>.445</v>
      </c>
      <c r="I93" t="str">
        <f>".428"</f>
        <v>.428</v>
      </c>
      <c r="J93" t="str">
        <f>".425"</f>
        <v>.425</v>
      </c>
      <c r="K93" t="str">
        <f>".5300"</f>
        <v>.5300</v>
      </c>
    </row>
    <row r="94" spans="1:11" ht="14.25">
      <c r="A94">
        <v>88</v>
      </c>
      <c r="B94" t="s">
        <v>102</v>
      </c>
      <c r="C94" t="str">
        <f>".396"</f>
        <v>.396</v>
      </c>
      <c r="D94" t="str">
        <f>".588"</f>
        <v>.588</v>
      </c>
      <c r="E94" t="str">
        <f>".495"</f>
        <v>.495</v>
      </c>
      <c r="F94" t="str">
        <f>".529"</f>
        <v>.529</v>
      </c>
      <c r="G94" t="str">
        <f>".449"</f>
        <v>.449</v>
      </c>
      <c r="H94" t="str">
        <f>".561"</f>
        <v>.561</v>
      </c>
      <c r="I94" t="str">
        <f>".657"</f>
        <v>.657</v>
      </c>
      <c r="J94" t="str">
        <f>".797"</f>
        <v>.797</v>
      </c>
      <c r="K94" t="str">
        <f>".5590"</f>
        <v>.5590</v>
      </c>
    </row>
    <row r="95" spans="1:11" ht="14.25">
      <c r="A95">
        <v>89</v>
      </c>
      <c r="B95" t="s">
        <v>103</v>
      </c>
      <c r="C95" t="str">
        <f>".273"</f>
        <v>.273</v>
      </c>
      <c r="D95" t="str">
        <f>"2.251"</f>
        <v>2.251</v>
      </c>
      <c r="E95" t="str">
        <f>".781"</f>
        <v>.781</v>
      </c>
      <c r="F95" t="str">
        <f>".369"</f>
        <v>.369</v>
      </c>
      <c r="G95" t="str">
        <f>".623"</f>
        <v>.623</v>
      </c>
      <c r="H95" t="str">
        <f>".608"</f>
        <v>.608</v>
      </c>
      <c r="I95" t="str">
        <f>".388"</f>
        <v>.388</v>
      </c>
      <c r="J95" t="str">
        <f>".291"</f>
        <v>.291</v>
      </c>
      <c r="K95" t="str">
        <f>".6980"</f>
        <v>.6980</v>
      </c>
    </row>
    <row r="96" ht="14.25">
      <c r="A96" t="s">
        <v>104</v>
      </c>
    </row>
    <row r="98" ht="14.25">
      <c r="A98" t="s">
        <v>105</v>
      </c>
    </row>
    <row r="99" spans="1:11" ht="14.25">
      <c r="A99" t="s">
        <v>4</v>
      </c>
      <c r="B99" t="s">
        <v>5</v>
      </c>
      <c r="C99" t="s">
        <v>6</v>
      </c>
      <c r="D99" t="s">
        <v>7</v>
      </c>
      <c r="E99" t="s">
        <v>8</v>
      </c>
      <c r="F99" t="s">
        <v>9</v>
      </c>
      <c r="G99" t="s">
        <v>10</v>
      </c>
      <c r="H99" t="s">
        <v>11</v>
      </c>
      <c r="I99" t="s">
        <v>12</v>
      </c>
      <c r="J99" t="s">
        <v>13</v>
      </c>
      <c r="K99" t="s">
        <v>14</v>
      </c>
    </row>
    <row r="100" spans="1:11" ht="14.25">
      <c r="A100">
        <v>1</v>
      </c>
      <c r="B100" t="s">
        <v>25</v>
      </c>
      <c r="C100" t="str">
        <f>".407"</f>
        <v>.407</v>
      </c>
      <c r="D100" t="str">
        <f>".424"</f>
        <v>.424</v>
      </c>
      <c r="E100" t="str">
        <f>".585"</f>
        <v>.585</v>
      </c>
      <c r="F100" t="str">
        <f>".456"</f>
        <v>.456</v>
      </c>
      <c r="G100" t="str">
        <f>".365"</f>
        <v>.365</v>
      </c>
      <c r="H100" t="str">
        <f>".396"</f>
        <v>.396</v>
      </c>
      <c r="I100" t="str">
        <f>".484"</f>
        <v>.484</v>
      </c>
      <c r="J100" t="str">
        <f>".363"</f>
        <v>.363</v>
      </c>
      <c r="K100" t="str">
        <f>".2175"</f>
        <v>.2175</v>
      </c>
    </row>
    <row r="101" spans="1:11" ht="14.25">
      <c r="A101">
        <v>2</v>
      </c>
      <c r="B101" t="s">
        <v>66</v>
      </c>
      <c r="C101" t="str">
        <f>".448"</f>
        <v>.448</v>
      </c>
      <c r="D101" t="str">
        <f>".520"</f>
        <v>.520</v>
      </c>
      <c r="E101" t="str">
        <f>".305"</f>
        <v>.305</v>
      </c>
      <c r="F101" t="str">
        <f>".544"</f>
        <v>.544</v>
      </c>
      <c r="G101" t="str">
        <f>".421"</f>
        <v>.421</v>
      </c>
      <c r="H101" t="str">
        <f>".378"</f>
        <v>.378</v>
      </c>
      <c r="I101" t="str">
        <f>".578"</f>
        <v>.578</v>
      </c>
      <c r="J101" t="str">
        <f>".433"</f>
        <v>.433</v>
      </c>
      <c r="K101" t="str">
        <f>".2267"</f>
        <v>.2267</v>
      </c>
    </row>
    <row r="102" spans="1:11" ht="14.25">
      <c r="A102">
        <v>3</v>
      </c>
      <c r="B102" t="s">
        <v>44</v>
      </c>
      <c r="C102" t="str">
        <f>".648"</f>
        <v>.648</v>
      </c>
      <c r="D102" t="str">
        <f>".553"</f>
        <v>.553</v>
      </c>
      <c r="E102" t="str">
        <f>".448"</f>
        <v>.448</v>
      </c>
      <c r="F102" t="str">
        <f>".438"</f>
        <v>.438</v>
      </c>
      <c r="G102" t="str">
        <f>".389"</f>
        <v>.389</v>
      </c>
      <c r="H102" t="str">
        <f>".340"</f>
        <v>.340</v>
      </c>
      <c r="I102" t="str">
        <f>".335"</f>
        <v>.335</v>
      </c>
      <c r="J102" t="str">
        <f>".524"</f>
        <v>.524</v>
      </c>
      <c r="K102" t="str">
        <f>".2297"</f>
        <v>.2297</v>
      </c>
    </row>
    <row r="103" spans="1:11" ht="14.25">
      <c r="A103">
        <v>4</v>
      </c>
      <c r="B103" t="s">
        <v>15</v>
      </c>
      <c r="C103" t="str">
        <f>".328"</f>
        <v>.328</v>
      </c>
      <c r="D103" t="str">
        <f>".456"</f>
        <v>.456</v>
      </c>
      <c r="E103" t="str">
        <f>".474"</f>
        <v>.474</v>
      </c>
      <c r="F103" t="str">
        <f>".289"</f>
        <v>.289</v>
      </c>
      <c r="G103" t="str">
        <f>".495"</f>
        <v>.495</v>
      </c>
      <c r="H103" t="str">
        <f>".380"</f>
        <v>.380</v>
      </c>
      <c r="I103" t="str">
        <f>".589"</f>
        <v>.589</v>
      </c>
      <c r="J103" t="str">
        <f>".735"</f>
        <v>.735</v>
      </c>
      <c r="K103" t="str">
        <f>".2341"</f>
        <v>.2341</v>
      </c>
    </row>
    <row r="104" spans="1:11" ht="14.25">
      <c r="A104">
        <v>5</v>
      </c>
      <c r="B104" t="s">
        <v>20</v>
      </c>
      <c r="C104" t="str">
        <f>".363"</f>
        <v>.363</v>
      </c>
      <c r="D104" t="str">
        <f>".581"</f>
        <v>.581</v>
      </c>
      <c r="E104" t="str">
        <f>".517"</f>
        <v>.517</v>
      </c>
      <c r="F104" t="str">
        <f>".379"</f>
        <v>.379</v>
      </c>
      <c r="G104" t="str">
        <f>".386"</f>
        <v>.386</v>
      </c>
      <c r="H104" t="str">
        <f>".422"</f>
        <v>.422</v>
      </c>
      <c r="I104" t="str">
        <f>".667"</f>
        <v>.667</v>
      </c>
      <c r="J104" t="str">
        <f>".473"</f>
        <v>.473</v>
      </c>
      <c r="K104" t="str">
        <f>".2368"</f>
        <v>.2368</v>
      </c>
    </row>
    <row r="105" spans="1:11" ht="14.25">
      <c r="A105">
        <v>6</v>
      </c>
      <c r="B105" t="s">
        <v>36</v>
      </c>
      <c r="C105" t="str">
        <f>".375"</f>
        <v>.375</v>
      </c>
      <c r="D105" t="str">
        <f>".249"</f>
        <v>.249</v>
      </c>
      <c r="E105" t="str">
        <f>".506"</f>
        <v>.506</v>
      </c>
      <c r="F105" t="str">
        <f>".531"</f>
        <v>.531</v>
      </c>
      <c r="G105" t="str">
        <f>".733"</f>
        <v>.733</v>
      </c>
      <c r="H105" t="str">
        <f>".596"</f>
        <v>.596</v>
      </c>
      <c r="I105" t="str">
        <f>".530"</f>
        <v>.530</v>
      </c>
      <c r="J105" t="str">
        <f>".321"</f>
        <v>.321</v>
      </c>
      <c r="K105" t="str">
        <f>".2401"</f>
        <v>.2401</v>
      </c>
    </row>
    <row r="106" spans="1:11" ht="14.25">
      <c r="A106">
        <v>7</v>
      </c>
      <c r="B106" t="s">
        <v>16</v>
      </c>
      <c r="C106" t="str">
        <f>".449"</f>
        <v>.449</v>
      </c>
      <c r="D106" t="str">
        <f>".452"</f>
        <v>.452</v>
      </c>
      <c r="E106" t="str">
        <f>".548"</f>
        <v>.548</v>
      </c>
      <c r="F106" t="str">
        <f>".363"</f>
        <v>.363</v>
      </c>
      <c r="G106" t="str">
        <f>".490"</f>
        <v>.490</v>
      </c>
      <c r="H106" t="str">
        <f>".384"</f>
        <v>.384</v>
      </c>
      <c r="I106" t="str">
        <f>".729"</f>
        <v>.729</v>
      </c>
      <c r="J106" t="str">
        <f>".443"</f>
        <v>.443</v>
      </c>
      <c r="K106" t="str">
        <f>".2411"</f>
        <v>.2411</v>
      </c>
    </row>
    <row r="107" spans="1:11" ht="14.25">
      <c r="A107">
        <v>8</v>
      </c>
      <c r="B107" t="s">
        <v>19</v>
      </c>
      <c r="C107" t="str">
        <f>".396"</f>
        <v>.396</v>
      </c>
      <c r="D107" t="str">
        <f>".283"</f>
        <v>.283</v>
      </c>
      <c r="E107" t="str">
        <f>".409"</f>
        <v>.409</v>
      </c>
      <c r="F107" t="str">
        <f>".530"</f>
        <v>.530</v>
      </c>
      <c r="G107" t="str">
        <f>".571"</f>
        <v>.571</v>
      </c>
      <c r="H107" t="str">
        <f>".503"</f>
        <v>.503</v>
      </c>
      <c r="I107" t="str">
        <f>".469"</f>
        <v>.469</v>
      </c>
      <c r="J107" t="str">
        <f>".763"</f>
        <v>.763</v>
      </c>
      <c r="K107" t="str">
        <f>".2453"</f>
        <v>.2453</v>
      </c>
    </row>
    <row r="108" spans="1:11" ht="14.25">
      <c r="A108">
        <v>9</v>
      </c>
      <c r="B108" t="s">
        <v>24</v>
      </c>
      <c r="C108" t="str">
        <f>".427"</f>
        <v>.427</v>
      </c>
      <c r="D108" t="str">
        <f>".546"</f>
        <v>.546</v>
      </c>
      <c r="E108" t="str">
        <f>".433"</f>
        <v>.433</v>
      </c>
      <c r="F108" t="str">
        <f>".481"</f>
        <v>.481</v>
      </c>
      <c r="G108" t="str">
        <f>".429"</f>
        <v>.429</v>
      </c>
      <c r="H108" t="str">
        <f>".456"</f>
        <v>.456</v>
      </c>
      <c r="I108" t="str">
        <f>".429"</f>
        <v>.429</v>
      </c>
      <c r="J108" t="str">
        <f>".789"</f>
        <v>.789</v>
      </c>
      <c r="K108" t="str">
        <f>".2494"</f>
        <v>.2494</v>
      </c>
    </row>
    <row r="109" spans="1:11" ht="14.25">
      <c r="A109">
        <v>10</v>
      </c>
      <c r="B109" t="s">
        <v>31</v>
      </c>
      <c r="C109" t="str">
        <f>".496"</f>
        <v>.496</v>
      </c>
      <c r="D109" t="str">
        <f>".448"</f>
        <v>.448</v>
      </c>
      <c r="E109" t="str">
        <f>".420"</f>
        <v>.420</v>
      </c>
      <c r="F109" t="str">
        <f>".340"</f>
        <v>.340</v>
      </c>
      <c r="G109" t="str">
        <f>".391"</f>
        <v>.391</v>
      </c>
      <c r="H109" t="str">
        <f>".583"</f>
        <v>.583</v>
      </c>
      <c r="I109" t="str">
        <f>".761"</f>
        <v>.761</v>
      </c>
      <c r="J109" t="str">
        <f>".617"</f>
        <v>.617</v>
      </c>
      <c r="K109" t="str">
        <f>".2535"</f>
        <v>.2535</v>
      </c>
    </row>
    <row r="110" spans="1:11" ht="14.25">
      <c r="A110">
        <v>11</v>
      </c>
      <c r="B110" t="s">
        <v>30</v>
      </c>
      <c r="C110" t="str">
        <f>".486"</f>
        <v>.486</v>
      </c>
      <c r="D110" t="str">
        <f>".341"</f>
        <v>.341</v>
      </c>
      <c r="E110" t="str">
        <f>".476"</f>
        <v>.476</v>
      </c>
      <c r="F110" t="str">
        <f>".371"</f>
        <v>.371</v>
      </c>
      <c r="G110" t="str">
        <f>".795"</f>
        <v>.795</v>
      </c>
      <c r="H110" t="str">
        <f>".492"</f>
        <v>.492</v>
      </c>
      <c r="I110" t="str">
        <f>".806"</f>
        <v>.806</v>
      </c>
      <c r="J110" t="str">
        <f>".381"</f>
        <v>.381</v>
      </c>
      <c r="K110" t="str">
        <f>".2593"</f>
        <v>.2593</v>
      </c>
    </row>
    <row r="111" spans="1:11" ht="14.25">
      <c r="A111">
        <v>12</v>
      </c>
      <c r="B111" t="s">
        <v>40</v>
      </c>
      <c r="C111" t="str">
        <f>".399"</f>
        <v>.399</v>
      </c>
      <c r="D111" t="str">
        <f>".456"</f>
        <v>.456</v>
      </c>
      <c r="E111" t="str">
        <f>".461"</f>
        <v>.461</v>
      </c>
      <c r="F111" t="str">
        <f>".607"</f>
        <v>.607</v>
      </c>
      <c r="G111" t="str">
        <f>".604"</f>
        <v>.604</v>
      </c>
      <c r="H111" t="str">
        <f>".467"</f>
        <v>.467</v>
      </c>
      <c r="I111" t="str">
        <f>".599"</f>
        <v>.599</v>
      </c>
      <c r="J111" t="str">
        <f>".632"</f>
        <v>.632</v>
      </c>
      <c r="K111" t="str">
        <f>".2641"</f>
        <v>.2641</v>
      </c>
    </row>
    <row r="112" spans="1:11" ht="14.25">
      <c r="A112">
        <v>13</v>
      </c>
      <c r="B112" t="s">
        <v>17</v>
      </c>
      <c r="C112" t="str">
        <f>".477"</f>
        <v>.477</v>
      </c>
      <c r="D112" t="str">
        <f>".495"</f>
        <v>.495</v>
      </c>
      <c r="E112" t="str">
        <f>".441"</f>
        <v>.441</v>
      </c>
      <c r="F112" t="str">
        <f>".479"</f>
        <v>.479</v>
      </c>
      <c r="G112" t="str">
        <f>".582"</f>
        <v>.582</v>
      </c>
      <c r="H112" t="str">
        <f>".616"</f>
        <v>.616</v>
      </c>
      <c r="I112" t="str">
        <f>".585"</f>
        <v>.585</v>
      </c>
      <c r="J112" t="str">
        <f>".559"</f>
        <v>.559</v>
      </c>
      <c r="K112" t="str">
        <f>".2646"</f>
        <v>.2646</v>
      </c>
    </row>
    <row r="113" spans="1:11" ht="14.25">
      <c r="A113">
        <v>14</v>
      </c>
      <c r="B113" t="s">
        <v>21</v>
      </c>
      <c r="C113" t="str">
        <f>".323"</f>
        <v>.323</v>
      </c>
      <c r="D113" t="str">
        <f>".514"</f>
        <v>.514</v>
      </c>
      <c r="E113" t="str">
        <f>".341"</f>
        <v>.341</v>
      </c>
      <c r="F113" t="str">
        <f>".873"</f>
        <v>.873</v>
      </c>
      <c r="G113" t="str">
        <f>".374"</f>
        <v>.374</v>
      </c>
      <c r="H113" t="str">
        <f>".362"</f>
        <v>.362</v>
      </c>
      <c r="I113" t="str">
        <f>".920"</f>
        <v>.920</v>
      </c>
      <c r="J113" t="str">
        <f>".552"</f>
        <v>.552</v>
      </c>
      <c r="K113" t="str">
        <f>".2662"</f>
        <v>.2662</v>
      </c>
    </row>
    <row r="114" spans="1:11" ht="14.25">
      <c r="A114">
        <v>15</v>
      </c>
      <c r="B114" t="s">
        <v>43</v>
      </c>
      <c r="C114" t="str">
        <f>".687"</f>
        <v>.687</v>
      </c>
      <c r="D114" t="str">
        <f>".384"</f>
        <v>.384</v>
      </c>
      <c r="E114" t="str">
        <f>".577"</f>
        <v>.577</v>
      </c>
      <c r="F114" t="str">
        <f>".449"</f>
        <v>.449</v>
      </c>
      <c r="G114" t="str">
        <f>".319"</f>
        <v>.319</v>
      </c>
      <c r="H114" t="str">
        <f>".579"</f>
        <v>.579</v>
      </c>
      <c r="I114" t="str">
        <f>".441"</f>
        <v>.441</v>
      </c>
      <c r="J114" t="str">
        <f>".871"</f>
        <v>.871</v>
      </c>
      <c r="K114" t="str">
        <f>".2692"</f>
        <v>.2692</v>
      </c>
    </row>
    <row r="115" spans="1:11" ht="14.25">
      <c r="A115">
        <v>16</v>
      </c>
      <c r="B115" t="s">
        <v>39</v>
      </c>
      <c r="C115" t="str">
        <f>".651"</f>
        <v>.651</v>
      </c>
      <c r="D115" t="str">
        <f>".321"</f>
        <v>.321</v>
      </c>
      <c r="E115" t="str">
        <f>".529"</f>
        <v>.529</v>
      </c>
      <c r="F115" t="str">
        <f>".253"</f>
        <v>.253</v>
      </c>
      <c r="G115" t="str">
        <f>".471"</f>
        <v>.471</v>
      </c>
      <c r="H115" t="str">
        <f>".507"</f>
        <v>.507</v>
      </c>
      <c r="I115" t="str">
        <f>".949"</f>
        <v>.949</v>
      </c>
      <c r="J115" t="str">
        <f>".631"</f>
        <v>.631</v>
      </c>
      <c r="K115" t="str">
        <f>".2695"</f>
        <v>.2695</v>
      </c>
    </row>
    <row r="116" spans="1:11" ht="14.25">
      <c r="A116">
        <v>17</v>
      </c>
      <c r="B116" t="s">
        <v>56</v>
      </c>
      <c r="C116" t="str">
        <f>".492"</f>
        <v>.492</v>
      </c>
      <c r="D116" t="str">
        <f>".435"</f>
        <v>.435</v>
      </c>
      <c r="E116" t="str">
        <f>".693"</f>
        <v>.693</v>
      </c>
      <c r="F116" t="str">
        <f>".547"</f>
        <v>.547</v>
      </c>
      <c r="G116" t="str">
        <f>".615"</f>
        <v>.615</v>
      </c>
      <c r="H116" t="str">
        <f>".568"</f>
        <v>.568</v>
      </c>
      <c r="I116" t="str">
        <f>".581"</f>
        <v>.581</v>
      </c>
      <c r="J116" t="str">
        <f>".390"</f>
        <v>.390</v>
      </c>
      <c r="K116" t="str">
        <f>".2701"</f>
        <v>.2701</v>
      </c>
    </row>
    <row r="117" spans="1:11" ht="14.25">
      <c r="A117">
        <v>18</v>
      </c>
      <c r="B117" t="s">
        <v>18</v>
      </c>
      <c r="C117" t="str">
        <f>".530"</f>
        <v>.530</v>
      </c>
      <c r="D117" t="str">
        <f>".459"</f>
        <v>.459</v>
      </c>
      <c r="E117" t="str">
        <f>".714"</f>
        <v>.714</v>
      </c>
      <c r="F117" t="str">
        <f>".411"</f>
        <v>.411</v>
      </c>
      <c r="G117" t="str">
        <f>".429"</f>
        <v>.429</v>
      </c>
      <c r="H117" t="str">
        <f>".593"</f>
        <v>.593</v>
      </c>
      <c r="I117" t="str">
        <f>".739"</f>
        <v>.739</v>
      </c>
      <c r="J117" t="str">
        <f>".540"</f>
        <v>.540</v>
      </c>
      <c r="K117" t="str">
        <f>".2759"</f>
        <v>.2759</v>
      </c>
    </row>
    <row r="118" spans="1:11" ht="14.25">
      <c r="A118">
        <v>19</v>
      </c>
      <c r="B118" t="s">
        <v>33</v>
      </c>
      <c r="C118" t="str">
        <f>".368"</f>
        <v>.368</v>
      </c>
      <c r="D118" t="str">
        <f>".441"</f>
        <v>.441</v>
      </c>
      <c r="E118" t="str">
        <f>".432"</f>
        <v>.432</v>
      </c>
      <c r="F118" t="str">
        <f>".509"</f>
        <v>.509</v>
      </c>
      <c r="G118" t="str">
        <f>".639"</f>
        <v>.639</v>
      </c>
      <c r="H118" t="str">
        <f>".606"</f>
        <v>.606</v>
      </c>
      <c r="I118" t="str">
        <f>".536"</f>
        <v>.536</v>
      </c>
      <c r="J118" t="str">
        <f>".912"</f>
        <v>.912</v>
      </c>
      <c r="K118" t="str">
        <f>".2777"</f>
        <v>.2777</v>
      </c>
    </row>
    <row r="119" spans="1:11" ht="14.25">
      <c r="A119">
        <v>20</v>
      </c>
      <c r="B119" t="s">
        <v>55</v>
      </c>
      <c r="C119" t="str">
        <f>".542"</f>
        <v>.542</v>
      </c>
      <c r="D119" t="str">
        <f>".346"</f>
        <v>.346</v>
      </c>
      <c r="E119" t="str">
        <f>".459"</f>
        <v>.459</v>
      </c>
      <c r="F119" t="str">
        <f>".522"</f>
        <v>.522</v>
      </c>
      <c r="G119" t="str">
        <f>".570"</f>
        <v>.570</v>
      </c>
      <c r="H119" t="str">
        <f>".645"</f>
        <v>.645</v>
      </c>
      <c r="I119" t="str">
        <f>".740"</f>
        <v>.740</v>
      </c>
      <c r="J119" t="str">
        <f>".622"</f>
        <v>.622</v>
      </c>
      <c r="K119" t="str">
        <f>".2779"</f>
        <v>.2779</v>
      </c>
    </row>
    <row r="120" spans="1:11" ht="14.25">
      <c r="A120">
        <v>21</v>
      </c>
      <c r="B120" t="s">
        <v>60</v>
      </c>
      <c r="C120" t="str">
        <f>".351"</f>
        <v>.351</v>
      </c>
      <c r="D120" t="str">
        <f>".454"</f>
        <v>.454</v>
      </c>
      <c r="E120" t="str">
        <f>".538"</f>
        <v>.538</v>
      </c>
      <c r="F120" t="str">
        <f>".529"</f>
        <v>.529</v>
      </c>
      <c r="G120" t="str">
        <f>".339"</f>
        <v>.339</v>
      </c>
      <c r="H120" t="str">
        <f>".580"</f>
        <v>.580</v>
      </c>
      <c r="I120" t="str">
        <f>".962"</f>
        <v>.962</v>
      </c>
      <c r="J120" t="str">
        <f>".718"</f>
        <v>.718</v>
      </c>
      <c r="K120" t="str">
        <f>".2794"</f>
        <v>.2794</v>
      </c>
    </row>
    <row r="121" spans="1:11" ht="14.25">
      <c r="A121">
        <v>22</v>
      </c>
      <c r="B121" t="s">
        <v>34</v>
      </c>
      <c r="C121" t="str">
        <f>".331"</f>
        <v>.331</v>
      </c>
      <c r="D121" t="str">
        <f>".649"</f>
        <v>.649</v>
      </c>
      <c r="E121" t="str">
        <f>".673"</f>
        <v>.673</v>
      </c>
      <c r="F121" t="str">
        <f>".430"</f>
        <v>.430</v>
      </c>
      <c r="G121" t="str">
        <f>".477"</f>
        <v>.477</v>
      </c>
      <c r="H121" t="str">
        <f>".545"</f>
        <v>.545</v>
      </c>
      <c r="I121" t="str">
        <f>".779"</f>
        <v>.779</v>
      </c>
      <c r="J121" t="str">
        <f>".657"</f>
        <v>.657</v>
      </c>
      <c r="K121" t="str">
        <f>".2838"</f>
        <v>.2838</v>
      </c>
    </row>
    <row r="122" spans="1:11" ht="14.25">
      <c r="A122">
        <v>23</v>
      </c>
      <c r="B122" t="s">
        <v>35</v>
      </c>
      <c r="C122" t="str">
        <f>".504"</f>
        <v>.504</v>
      </c>
      <c r="D122" t="str">
        <f>".494"</f>
        <v>.494</v>
      </c>
      <c r="E122" t="str">
        <f>".668"</f>
        <v>.668</v>
      </c>
      <c r="F122" t="str">
        <f>".426"</f>
        <v>.426</v>
      </c>
      <c r="G122" t="str">
        <f>".638"</f>
        <v>.638</v>
      </c>
      <c r="H122" t="str">
        <f>".807"</f>
        <v>.807</v>
      </c>
      <c r="I122" t="str">
        <f>".525"</f>
        <v>.525</v>
      </c>
      <c r="J122" t="str">
        <f>".511"</f>
        <v>.511</v>
      </c>
      <c r="K122" t="str">
        <f>".2858"</f>
        <v>.2858</v>
      </c>
    </row>
    <row r="123" spans="1:11" ht="14.25">
      <c r="A123">
        <v>24</v>
      </c>
      <c r="B123" t="s">
        <v>50</v>
      </c>
      <c r="C123" t="str">
        <f>".407"</f>
        <v>.407</v>
      </c>
      <c r="D123" t="str">
        <f>".362"</f>
        <v>.362</v>
      </c>
      <c r="E123" t="str">
        <f>".714"</f>
        <v>.714</v>
      </c>
      <c r="F123" t="str">
        <f>".509"</f>
        <v>.509</v>
      </c>
      <c r="G123" t="str">
        <f>".461"</f>
        <v>.461</v>
      </c>
      <c r="H123" t="str">
        <f>".457"</f>
        <v>.457</v>
      </c>
      <c r="I123" t="str">
        <f>".685"</f>
        <v>.685</v>
      </c>
      <c r="J123" t="str">
        <f>".983"</f>
        <v>.983</v>
      </c>
      <c r="K123" t="str">
        <f>".2861"</f>
        <v>.2861</v>
      </c>
    </row>
    <row r="124" spans="1:11" ht="14.25">
      <c r="A124">
        <v>25</v>
      </c>
      <c r="B124" t="s">
        <v>29</v>
      </c>
      <c r="C124" t="str">
        <f>".448"</f>
        <v>.448</v>
      </c>
      <c r="D124" t="str">
        <f>".379"</f>
        <v>.379</v>
      </c>
      <c r="E124" t="str">
        <f>".481"</f>
        <v>.481</v>
      </c>
      <c r="F124" t="str">
        <f>".678"</f>
        <v>.678</v>
      </c>
      <c r="G124" t="str">
        <f>".615"</f>
        <v>.615</v>
      </c>
      <c r="H124" t="str">
        <f>".649"</f>
        <v>.649</v>
      </c>
      <c r="I124" t="str">
        <f>".789"</f>
        <v>.789</v>
      </c>
      <c r="J124" t="str">
        <f>".556"</f>
        <v>.556</v>
      </c>
      <c r="K124" t="str">
        <f>".2872"</f>
        <v>.2872</v>
      </c>
    </row>
    <row r="125" spans="1:11" ht="14.25">
      <c r="A125">
        <v>26</v>
      </c>
      <c r="B125" t="s">
        <v>27</v>
      </c>
      <c r="C125" t="str">
        <f>".465"</f>
        <v>.465</v>
      </c>
      <c r="D125" t="str">
        <f>".429"</f>
        <v>.429</v>
      </c>
      <c r="E125" t="str">
        <f>".543"</f>
        <v>.543</v>
      </c>
      <c r="F125" t="str">
        <f>".647"</f>
        <v>.647</v>
      </c>
      <c r="G125" t="str">
        <f>".446"</f>
        <v>.446</v>
      </c>
      <c r="H125" t="str">
        <f>".639"</f>
        <v>.639</v>
      </c>
      <c r="I125" t="str">
        <f>".630"</f>
        <v>.630</v>
      </c>
      <c r="J125" t="str">
        <f>".920"</f>
        <v>.920</v>
      </c>
      <c r="K125" t="str">
        <f>".2949"</f>
        <v>.2949</v>
      </c>
    </row>
    <row r="126" spans="1:11" ht="14.25">
      <c r="A126">
        <v>27</v>
      </c>
      <c r="B126" t="s">
        <v>23</v>
      </c>
      <c r="C126" t="str">
        <f>".397"</f>
        <v>.397</v>
      </c>
      <c r="D126" t="str">
        <f>".468"</f>
        <v>.468</v>
      </c>
      <c r="E126" t="str">
        <f>".577"</f>
        <v>.577</v>
      </c>
      <c r="F126" t="str">
        <f>".487"</f>
        <v>.487</v>
      </c>
      <c r="G126" t="str">
        <f>".489"</f>
        <v>.489</v>
      </c>
      <c r="H126" t="str">
        <f>".731"</f>
        <v>.731</v>
      </c>
      <c r="I126" t="str">
        <f>".730"</f>
        <v>.730</v>
      </c>
      <c r="J126" t="str">
        <f>".842"</f>
        <v>.842</v>
      </c>
      <c r="K126" t="str">
        <f>".2951"</f>
        <v>.2951</v>
      </c>
    </row>
    <row r="127" spans="1:11" ht="14.25">
      <c r="A127">
        <v>28</v>
      </c>
      <c r="B127" t="s">
        <v>37</v>
      </c>
      <c r="C127" t="str">
        <f>".513"</f>
        <v>.513</v>
      </c>
      <c r="D127" t="str">
        <f>".563"</f>
        <v>.563</v>
      </c>
      <c r="E127" t="str">
        <f>".504"</f>
        <v>.504</v>
      </c>
      <c r="F127" t="str">
        <f>".622"</f>
        <v>.622</v>
      </c>
      <c r="G127" t="str">
        <f>".654"</f>
        <v>.654</v>
      </c>
      <c r="H127" t="str">
        <f>".477"</f>
        <v>.477</v>
      </c>
      <c r="I127" t="str">
        <f>".845"</f>
        <v>.845</v>
      </c>
      <c r="J127" t="str">
        <f>".591"</f>
        <v>.591</v>
      </c>
      <c r="K127" t="str">
        <f>".2981"</f>
        <v>.2981</v>
      </c>
    </row>
    <row r="128" spans="1:11" ht="14.25">
      <c r="A128">
        <v>29</v>
      </c>
      <c r="B128" t="s">
        <v>48</v>
      </c>
      <c r="C128" t="str">
        <f>".650"</f>
        <v>.650</v>
      </c>
      <c r="D128" t="str">
        <f>".409"</f>
        <v>.409</v>
      </c>
      <c r="E128" t="str">
        <f>".501"</f>
        <v>.501</v>
      </c>
      <c r="F128" t="str">
        <f>".623"</f>
        <v>.623</v>
      </c>
      <c r="G128" t="str">
        <f>".507"</f>
        <v>.507</v>
      </c>
      <c r="H128" t="str">
        <f>".581"</f>
        <v>.581</v>
      </c>
      <c r="I128" t="str">
        <f>"1.003"</f>
        <v>1.003</v>
      </c>
      <c r="J128" t="str">
        <f>".547"</f>
        <v>.547</v>
      </c>
      <c r="K128" t="str">
        <f>".3013"</f>
        <v>.3013</v>
      </c>
    </row>
    <row r="129" spans="1:11" ht="14.25">
      <c r="A129">
        <v>30</v>
      </c>
      <c r="B129" t="s">
        <v>28</v>
      </c>
      <c r="C129" t="str">
        <f>".504"</f>
        <v>.504</v>
      </c>
      <c r="D129" t="str">
        <f>".467"</f>
        <v>.467</v>
      </c>
      <c r="E129" t="str">
        <f>".546"</f>
        <v>.546</v>
      </c>
      <c r="F129" t="str">
        <f>".495"</f>
        <v>.495</v>
      </c>
      <c r="G129" t="str">
        <f>".452"</f>
        <v>.452</v>
      </c>
      <c r="H129" t="str">
        <f>".575"</f>
        <v>.575</v>
      </c>
      <c r="I129" t="str">
        <f>"1.023"</f>
        <v>1.023</v>
      </c>
      <c r="J129" t="str">
        <f>".810"</f>
        <v>.810</v>
      </c>
      <c r="K129" t="str">
        <f>".3045"</f>
        <v>.3045</v>
      </c>
    </row>
    <row r="130" spans="1:11" ht="14.25">
      <c r="A130">
        <v>31</v>
      </c>
      <c r="B130" t="s">
        <v>22</v>
      </c>
      <c r="C130" t="str">
        <f>".427"</f>
        <v>.427</v>
      </c>
      <c r="D130" t="str">
        <f>".639"</f>
        <v>.639</v>
      </c>
      <c r="E130" t="str">
        <f>".571"</f>
        <v>.571</v>
      </c>
      <c r="F130" t="str">
        <f>".473"</f>
        <v>.473</v>
      </c>
      <c r="G130" t="str">
        <f>".466"</f>
        <v>.466</v>
      </c>
      <c r="H130" t="str">
        <f>".971"</f>
        <v>.971</v>
      </c>
      <c r="I130" t="str">
        <f>".722"</f>
        <v>.722</v>
      </c>
      <c r="J130" t="str">
        <f>".643"</f>
        <v>.643</v>
      </c>
      <c r="K130" t="str">
        <f>".3070"</f>
        <v>.3070</v>
      </c>
    </row>
    <row r="131" spans="1:11" ht="14.25">
      <c r="A131">
        <v>32</v>
      </c>
      <c r="B131" t="s">
        <v>53</v>
      </c>
      <c r="C131" t="str">
        <f>".759"</f>
        <v>.759</v>
      </c>
      <c r="D131" t="str">
        <f>".523"</f>
        <v>.523</v>
      </c>
      <c r="E131" t="str">
        <f>".487"</f>
        <v>.487</v>
      </c>
      <c r="F131" t="str">
        <f>".541"</f>
        <v>.541</v>
      </c>
      <c r="G131" t="str">
        <f>".528"</f>
        <v>.528</v>
      </c>
      <c r="H131" t="str">
        <f>".670"</f>
        <v>.670</v>
      </c>
      <c r="I131" t="str">
        <f>".587"</f>
        <v>.587</v>
      </c>
      <c r="J131" t="str">
        <f>".835"</f>
        <v>.835</v>
      </c>
      <c r="K131" t="str">
        <f>".3081"</f>
        <v>.3081</v>
      </c>
    </row>
    <row r="132" spans="1:11" ht="14.25">
      <c r="A132">
        <v>33</v>
      </c>
      <c r="B132" t="s">
        <v>54</v>
      </c>
      <c r="C132" t="str">
        <f>".689"</f>
        <v>.689</v>
      </c>
      <c r="D132" t="str">
        <f>".474"</f>
        <v>.474</v>
      </c>
      <c r="E132" t="str">
        <f>".529"</f>
        <v>.529</v>
      </c>
      <c r="F132" t="str">
        <f>".793"</f>
        <v>.793</v>
      </c>
      <c r="G132" t="str">
        <f>".446"</f>
        <v>.446</v>
      </c>
      <c r="H132" t="str">
        <f>".488"</f>
        <v>.488</v>
      </c>
      <c r="I132" t="str">
        <f>".664"</f>
        <v>.664</v>
      </c>
      <c r="J132" t="str">
        <f>".889"</f>
        <v>.889</v>
      </c>
      <c r="K132" t="str">
        <f>".3108"</f>
        <v>.3108</v>
      </c>
    </row>
    <row r="133" spans="1:11" ht="14.25">
      <c r="A133">
        <v>34</v>
      </c>
      <c r="B133" t="s">
        <v>87</v>
      </c>
      <c r="C133" t="str">
        <f>".476"</f>
        <v>.476</v>
      </c>
      <c r="D133" t="str">
        <f>".585"</f>
        <v>.585</v>
      </c>
      <c r="E133" t="str">
        <f>".817"</f>
        <v>.817</v>
      </c>
      <c r="F133" t="str">
        <f>".587"</f>
        <v>.587</v>
      </c>
      <c r="G133" t="str">
        <f>".732"</f>
        <v>.732</v>
      </c>
      <c r="H133" t="str">
        <f>".639"</f>
        <v>.639</v>
      </c>
      <c r="I133" t="str">
        <f>".423"</f>
        <v>.423</v>
      </c>
      <c r="J133" t="str">
        <f>".720"</f>
        <v>.720</v>
      </c>
      <c r="K133" t="str">
        <f>".3112"</f>
        <v>.3112</v>
      </c>
    </row>
    <row r="134" spans="1:11" ht="14.25">
      <c r="A134">
        <v>35</v>
      </c>
      <c r="B134" t="s">
        <v>69</v>
      </c>
      <c r="C134" t="str">
        <f>".443"</f>
        <v>.443</v>
      </c>
      <c r="D134" t="str">
        <f>".746"</f>
        <v>.746</v>
      </c>
      <c r="E134" t="str">
        <f>".758"</f>
        <v>.758</v>
      </c>
      <c r="F134" t="str">
        <f>".548"</f>
        <v>.548</v>
      </c>
      <c r="G134" t="str">
        <f>".468"</f>
        <v>.468</v>
      </c>
      <c r="H134" t="str">
        <f>".549"</f>
        <v>.549</v>
      </c>
      <c r="I134" t="str">
        <f>".667"</f>
        <v>.667</v>
      </c>
      <c r="J134" t="str">
        <f>".821"</f>
        <v>.821</v>
      </c>
      <c r="K134" t="str">
        <f>".3125"</f>
        <v>.3125</v>
      </c>
    </row>
    <row r="135" spans="1:11" ht="14.25">
      <c r="A135">
        <v>36</v>
      </c>
      <c r="B135" t="s">
        <v>26</v>
      </c>
      <c r="C135" t="str">
        <f>".396"</f>
        <v>.396</v>
      </c>
      <c r="D135" t="str">
        <f>".788"</f>
        <v>.788</v>
      </c>
      <c r="E135" t="str">
        <f>".841"</f>
        <v>.841</v>
      </c>
      <c r="F135" t="str">
        <f>".561"</f>
        <v>.561</v>
      </c>
      <c r="G135" t="str">
        <f>".529"</f>
        <v>.529</v>
      </c>
      <c r="H135" t="str">
        <f>".662"</f>
        <v>.662</v>
      </c>
      <c r="I135" t="str">
        <f>".596"</f>
        <v>.596</v>
      </c>
      <c r="J135" t="str">
        <f>".646"</f>
        <v>.646</v>
      </c>
      <c r="K135" t="str">
        <f>".3137"</f>
        <v>.3137</v>
      </c>
    </row>
    <row r="136" spans="1:11" ht="14.25">
      <c r="A136">
        <v>37</v>
      </c>
      <c r="B136" t="s">
        <v>46</v>
      </c>
      <c r="C136" t="str">
        <f>".483"</f>
        <v>.483</v>
      </c>
      <c r="D136" t="str">
        <f>".478"</f>
        <v>.478</v>
      </c>
      <c r="E136" t="str">
        <f>".698"</f>
        <v>.698</v>
      </c>
      <c r="F136" t="str">
        <f>".426"</f>
        <v>.426</v>
      </c>
      <c r="G136" t="str">
        <f>".795"</f>
        <v>.795</v>
      </c>
      <c r="H136" t="str">
        <f>".689"</f>
        <v>.689</v>
      </c>
      <c r="I136" t="str">
        <f>".730"</f>
        <v>.730</v>
      </c>
      <c r="J136" t="str">
        <f>".810"</f>
        <v>.810</v>
      </c>
      <c r="K136" t="str">
        <f>".3193"</f>
        <v>.3193</v>
      </c>
    </row>
    <row r="137" spans="1:11" ht="14.25">
      <c r="A137">
        <v>38</v>
      </c>
      <c r="B137" t="s">
        <v>38</v>
      </c>
      <c r="C137" t="str">
        <f>".344"</f>
        <v>.344</v>
      </c>
      <c r="D137" t="str">
        <f>".468"</f>
        <v>.468</v>
      </c>
      <c r="E137" t="str">
        <f>".381"</f>
        <v>.381</v>
      </c>
      <c r="F137" t="str">
        <f>".370"</f>
        <v>.370</v>
      </c>
      <c r="G137" t="str">
        <f>".495"</f>
        <v>.495</v>
      </c>
      <c r="H137" t="str">
        <f>".929"</f>
        <v>.929</v>
      </c>
      <c r="I137" t="str">
        <f>".933"</f>
        <v>.933</v>
      </c>
      <c r="J137" t="str">
        <f>"1.203"</f>
        <v>1.203</v>
      </c>
      <c r="K137" t="str">
        <f>".3202"</f>
        <v>.3202</v>
      </c>
    </row>
    <row r="138" spans="1:11" ht="14.25">
      <c r="A138">
        <v>39</v>
      </c>
      <c r="B138" t="s">
        <v>52</v>
      </c>
      <c r="C138" t="str">
        <f>".396"</f>
        <v>.396</v>
      </c>
      <c r="D138" t="str">
        <f>".514"</f>
        <v>.514</v>
      </c>
      <c r="E138" t="str">
        <f>".749"</f>
        <v>.749</v>
      </c>
      <c r="F138" t="str">
        <f>".612"</f>
        <v>.612</v>
      </c>
      <c r="G138" t="str">
        <f>".523"</f>
        <v>.523</v>
      </c>
      <c r="H138" t="str">
        <f>".924"</f>
        <v>.924</v>
      </c>
      <c r="I138" t="str">
        <f>".746"</f>
        <v>.746</v>
      </c>
      <c r="J138" t="str">
        <f>".681"</f>
        <v>.681</v>
      </c>
      <c r="K138" t="str">
        <f>".3216"</f>
        <v>.3216</v>
      </c>
    </row>
    <row r="139" spans="1:11" ht="14.25">
      <c r="A139">
        <v>40</v>
      </c>
      <c r="B139" t="s">
        <v>42</v>
      </c>
      <c r="C139" t="str">
        <f>".605"</f>
        <v>.605</v>
      </c>
      <c r="D139" t="str">
        <f>".376"</f>
        <v>.376</v>
      </c>
      <c r="E139" t="str">
        <f>".945"</f>
        <v>.945</v>
      </c>
      <c r="F139" t="str">
        <f>".623"</f>
        <v>.623</v>
      </c>
      <c r="G139" t="str">
        <f>".394"</f>
        <v>.394</v>
      </c>
      <c r="H139" t="str">
        <f>".529"</f>
        <v>.529</v>
      </c>
      <c r="I139" t="str">
        <f>".684"</f>
        <v>.684</v>
      </c>
      <c r="J139" t="str">
        <f>"1.066"</f>
        <v>1.066</v>
      </c>
      <c r="K139" t="str">
        <f>".3264"</f>
        <v>.3264</v>
      </c>
    </row>
    <row r="140" spans="1:11" ht="14.25">
      <c r="A140">
        <v>41</v>
      </c>
      <c r="B140" t="s">
        <v>63</v>
      </c>
      <c r="C140" t="str">
        <f>".383"</f>
        <v>.383</v>
      </c>
      <c r="D140" t="str">
        <f>".386"</f>
        <v>.386</v>
      </c>
      <c r="E140" t="str">
        <f>".536"</f>
        <v>.536</v>
      </c>
      <c r="F140" t="str">
        <f>".961"</f>
        <v>.961</v>
      </c>
      <c r="G140" t="str">
        <f>".518"</f>
        <v>.518</v>
      </c>
      <c r="H140" t="str">
        <f>".861"</f>
        <v>.861</v>
      </c>
      <c r="I140" t="str">
        <f>".939"</f>
        <v>.939</v>
      </c>
      <c r="J140" t="str">
        <f>".639"</f>
        <v>.639</v>
      </c>
      <c r="K140" t="str">
        <f>".3264"</f>
        <v>.3264</v>
      </c>
    </row>
    <row r="141" spans="1:11" ht="14.25">
      <c r="A141">
        <v>42</v>
      </c>
      <c r="B141" t="s">
        <v>85</v>
      </c>
      <c r="C141" t="str">
        <f>".581"</f>
        <v>.581</v>
      </c>
      <c r="D141" t="str">
        <f>".911"</f>
        <v>.911</v>
      </c>
      <c r="E141" t="str">
        <f>".629"</f>
        <v>.629</v>
      </c>
      <c r="F141" t="str">
        <f>".485"</f>
        <v>.485</v>
      </c>
      <c r="G141" t="str">
        <f>".639"</f>
        <v>.639</v>
      </c>
      <c r="H141" t="str">
        <f>".413"</f>
        <v>.413</v>
      </c>
      <c r="I141" t="str">
        <f>"1.069"</f>
        <v>1.069</v>
      </c>
      <c r="J141" t="str">
        <f>".527"</f>
        <v>.527</v>
      </c>
      <c r="K141" t="str">
        <f>".3284"</f>
        <v>.3284</v>
      </c>
    </row>
    <row r="142" spans="1:11" ht="14.25">
      <c r="A142">
        <v>43</v>
      </c>
      <c r="B142" t="s">
        <v>82</v>
      </c>
      <c r="C142" t="str">
        <f>".576"</f>
        <v>.576</v>
      </c>
      <c r="D142" t="str">
        <f>".528"</f>
        <v>.528</v>
      </c>
      <c r="E142" t="str">
        <f>".587"</f>
        <v>.587</v>
      </c>
      <c r="F142" t="str">
        <f>".729"</f>
        <v>.729</v>
      </c>
      <c r="G142" t="str">
        <f>".719"</f>
        <v>.719</v>
      </c>
      <c r="H142" t="str">
        <f>".424"</f>
        <v>.424</v>
      </c>
      <c r="I142" t="str">
        <f>".682"</f>
        <v>.682</v>
      </c>
      <c r="J142" t="str">
        <f>"1.016"</f>
        <v>1.016</v>
      </c>
      <c r="K142" t="str">
        <f>".3288"</f>
        <v>.3288</v>
      </c>
    </row>
    <row r="143" spans="1:11" ht="14.25">
      <c r="A143">
        <v>44</v>
      </c>
      <c r="B143" t="s">
        <v>65</v>
      </c>
      <c r="C143" t="str">
        <f>".539"</f>
        <v>.539</v>
      </c>
      <c r="D143" t="str">
        <f>".552"</f>
        <v>.552</v>
      </c>
      <c r="E143" t="str">
        <f>".644"</f>
        <v>.644</v>
      </c>
      <c r="F143" t="str">
        <f>".679"</f>
        <v>.679</v>
      </c>
      <c r="G143" t="str">
        <f>".465"</f>
        <v>.465</v>
      </c>
      <c r="H143" t="str">
        <f>"1.045"</f>
        <v>1.045</v>
      </c>
      <c r="I143" t="str">
        <f>".552"</f>
        <v>.552</v>
      </c>
      <c r="J143" t="str">
        <f>".791"</f>
        <v>.791</v>
      </c>
      <c r="K143" t="str">
        <f>".3292"</f>
        <v>.3292</v>
      </c>
    </row>
    <row r="144" spans="1:11" ht="14.25">
      <c r="A144">
        <v>45</v>
      </c>
      <c r="B144" t="s">
        <v>77</v>
      </c>
      <c r="C144" t="str">
        <f>".629"</f>
        <v>.629</v>
      </c>
      <c r="D144" t="str">
        <f>".715"</f>
        <v>.715</v>
      </c>
      <c r="E144" t="str">
        <f>".603"</f>
        <v>.603</v>
      </c>
      <c r="F144" t="str">
        <f>".791"</f>
        <v>.791</v>
      </c>
      <c r="G144" t="str">
        <f>".577"</f>
        <v>.577</v>
      </c>
      <c r="H144" t="str">
        <f>".921"</f>
        <v>.921</v>
      </c>
      <c r="I144" t="str">
        <f>".668"</f>
        <v>.668</v>
      </c>
      <c r="J144" t="str">
        <f>".397"</f>
        <v>.397</v>
      </c>
      <c r="K144" t="str">
        <f>".3313"</f>
        <v>.3313</v>
      </c>
    </row>
    <row r="145" spans="1:11" ht="14.25">
      <c r="A145">
        <v>46</v>
      </c>
      <c r="B145" t="s">
        <v>64</v>
      </c>
      <c r="C145" t="str">
        <f>".604"</f>
        <v>.604</v>
      </c>
      <c r="D145" t="str">
        <f>".591"</f>
        <v>.591</v>
      </c>
      <c r="E145" t="str">
        <f>".497"</f>
        <v>.497</v>
      </c>
      <c r="F145" t="str">
        <f>".719"</f>
        <v>.719</v>
      </c>
      <c r="G145" t="str">
        <f>".711"</f>
        <v>.711</v>
      </c>
      <c r="H145" t="str">
        <f>".852"</f>
        <v>.852</v>
      </c>
      <c r="I145" t="str">
        <f>".782"</f>
        <v>.782</v>
      </c>
      <c r="J145" t="str">
        <f>".569"</f>
        <v>.569</v>
      </c>
      <c r="K145" t="str">
        <f>".3328"</f>
        <v>.3328</v>
      </c>
    </row>
    <row r="146" spans="1:11" ht="14.25">
      <c r="A146">
        <v>47</v>
      </c>
      <c r="B146" t="s">
        <v>94</v>
      </c>
      <c r="C146" t="str">
        <f>".755"</f>
        <v>.755</v>
      </c>
      <c r="D146" t="str">
        <f>".445"</f>
        <v>.445</v>
      </c>
      <c r="E146" t="str">
        <f>".798"</f>
        <v>.798</v>
      </c>
      <c r="F146" t="str">
        <f>".711"</f>
        <v>.711</v>
      </c>
      <c r="G146" t="str">
        <f>".589"</f>
        <v>.589</v>
      </c>
      <c r="H146" t="str">
        <f>".674"</f>
        <v>.674</v>
      </c>
      <c r="I146" t="str">
        <f>".724"</f>
        <v>.724</v>
      </c>
      <c r="J146" t="str">
        <f>".712"</f>
        <v>.712</v>
      </c>
      <c r="K146" t="str">
        <f>".3380"</f>
        <v>.3380</v>
      </c>
    </row>
    <row r="147" spans="1:11" ht="14.25">
      <c r="A147">
        <v>48</v>
      </c>
      <c r="B147" t="s">
        <v>57</v>
      </c>
      <c r="C147" t="str">
        <f>".775"</f>
        <v>.775</v>
      </c>
      <c r="D147" t="str">
        <f>".652"</f>
        <v>.652</v>
      </c>
      <c r="E147" t="str">
        <f>".621"</f>
        <v>.621</v>
      </c>
      <c r="F147" t="str">
        <f>".525"</f>
        <v>.525</v>
      </c>
      <c r="G147" t="str">
        <f>".521"</f>
        <v>.521</v>
      </c>
      <c r="H147" t="str">
        <f>".533"</f>
        <v>.533</v>
      </c>
      <c r="I147" t="str">
        <f>"1.086"</f>
        <v>1.086</v>
      </c>
      <c r="J147" t="str">
        <f>".703"</f>
        <v>.703</v>
      </c>
      <c r="K147" t="str">
        <f>".3385"</f>
        <v>.3385</v>
      </c>
    </row>
    <row r="148" spans="1:11" ht="14.25">
      <c r="A148">
        <v>49</v>
      </c>
      <c r="B148" t="s">
        <v>62</v>
      </c>
      <c r="C148" t="str">
        <f>".373"</f>
        <v>.373</v>
      </c>
      <c r="D148" t="str">
        <f>".743"</f>
        <v>.743</v>
      </c>
      <c r="E148" t="str">
        <f>".687"</f>
        <v>.687</v>
      </c>
      <c r="F148" t="str">
        <f>".524"</f>
        <v>.524</v>
      </c>
      <c r="G148" t="str">
        <f>".803"</f>
        <v>.803</v>
      </c>
      <c r="H148" t="str">
        <f>".783"</f>
        <v>.783</v>
      </c>
      <c r="I148" t="str">
        <f>".836"</f>
        <v>.836</v>
      </c>
      <c r="J148" t="str">
        <f>".677"</f>
        <v>.677</v>
      </c>
      <c r="K148" t="str">
        <f>".3391"</f>
        <v>.3391</v>
      </c>
    </row>
    <row r="149" spans="1:11" ht="14.25">
      <c r="A149">
        <v>50</v>
      </c>
      <c r="B149" t="s">
        <v>59</v>
      </c>
      <c r="C149" t="str">
        <f>".609"</f>
        <v>.609</v>
      </c>
      <c r="D149" t="str">
        <f>".724"</f>
        <v>.724</v>
      </c>
      <c r="E149" t="str">
        <f>".829"</f>
        <v>.829</v>
      </c>
      <c r="F149" t="str">
        <f>".508"</f>
        <v>.508</v>
      </c>
      <c r="G149" t="str">
        <f>".527"</f>
        <v>.527</v>
      </c>
      <c r="H149" t="str">
        <f>".693"</f>
        <v>.693</v>
      </c>
      <c r="I149" t="str">
        <f>".897"</f>
        <v>.897</v>
      </c>
      <c r="J149" t="str">
        <f>".657"</f>
        <v>.657</v>
      </c>
      <c r="K149" t="str">
        <f>".3403"</f>
        <v>.3403</v>
      </c>
    </row>
    <row r="150" spans="1:11" ht="14.25">
      <c r="A150">
        <v>51</v>
      </c>
      <c r="B150" t="s">
        <v>41</v>
      </c>
      <c r="C150" t="str">
        <f>".769"</f>
        <v>.769</v>
      </c>
      <c r="D150" t="str">
        <f>".622"</f>
        <v>.622</v>
      </c>
      <c r="E150" t="str">
        <f>".884"</f>
        <v>.884</v>
      </c>
      <c r="F150" t="str">
        <f>".517"</f>
        <v>.517</v>
      </c>
      <c r="G150" t="str">
        <f>".534"</f>
        <v>.534</v>
      </c>
      <c r="H150" t="str">
        <f>".514"</f>
        <v>.514</v>
      </c>
      <c r="I150" t="str">
        <f>"1.047"</f>
        <v>1.047</v>
      </c>
      <c r="J150" t="str">
        <f>".571"</f>
        <v>.571</v>
      </c>
      <c r="K150" t="str">
        <f>".3411"</f>
        <v>.3411</v>
      </c>
    </row>
    <row r="151" spans="1:11" ht="14.25">
      <c r="A151">
        <v>52</v>
      </c>
      <c r="B151" t="s">
        <v>45</v>
      </c>
      <c r="C151" t="str">
        <f>".645"</f>
        <v>.645</v>
      </c>
      <c r="D151" t="str">
        <f>".696"</f>
        <v>.696</v>
      </c>
      <c r="E151" t="str">
        <f>".679"</f>
        <v>.679</v>
      </c>
      <c r="F151" t="str">
        <f>".776"</f>
        <v>.776</v>
      </c>
      <c r="G151" t="str">
        <f>".807"</f>
        <v>.807</v>
      </c>
      <c r="H151" t="str">
        <f>".515"</f>
        <v>.515</v>
      </c>
      <c r="I151" t="str">
        <f>".576"</f>
        <v>.576</v>
      </c>
      <c r="J151" t="str">
        <f>".779"</f>
        <v>.779</v>
      </c>
      <c r="K151" t="str">
        <f>".3421"</f>
        <v>.3421</v>
      </c>
    </row>
    <row r="152" spans="1:11" ht="14.25">
      <c r="A152">
        <v>53</v>
      </c>
      <c r="B152" t="s">
        <v>90</v>
      </c>
      <c r="C152" t="str">
        <f>".442"</f>
        <v>.442</v>
      </c>
      <c r="D152" t="str">
        <f>".773"</f>
        <v>.773</v>
      </c>
      <c r="E152" t="str">
        <f>".615"</f>
        <v>.615</v>
      </c>
      <c r="F152" t="str">
        <f>".771"</f>
        <v>.771</v>
      </c>
      <c r="G152" t="str">
        <f>".549"</f>
        <v>.549</v>
      </c>
      <c r="H152" t="str">
        <f>".547"</f>
        <v>.547</v>
      </c>
      <c r="I152" t="str">
        <f>".783"</f>
        <v>.783</v>
      </c>
      <c r="J152" t="str">
        <f>"1.012"</f>
        <v>1.012</v>
      </c>
      <c r="K152" t="str">
        <f>".3433"</f>
        <v>.3433</v>
      </c>
    </row>
    <row r="153" spans="1:11" ht="14.25">
      <c r="A153">
        <v>54</v>
      </c>
      <c r="B153" t="s">
        <v>68</v>
      </c>
      <c r="C153" t="str">
        <f>".754"</f>
        <v>.754</v>
      </c>
      <c r="D153" t="str">
        <f>".724"</f>
        <v>.724</v>
      </c>
      <c r="E153" t="str">
        <f>".467"</f>
        <v>.467</v>
      </c>
      <c r="F153" t="str">
        <f>".782"</f>
        <v>.782</v>
      </c>
      <c r="G153" t="str">
        <f>".669"</f>
        <v>.669</v>
      </c>
      <c r="H153" t="str">
        <f>".641"</f>
        <v>.641</v>
      </c>
      <c r="I153" t="str">
        <f>".883"</f>
        <v>.883</v>
      </c>
      <c r="J153" t="str">
        <f>".803"</f>
        <v>.803</v>
      </c>
      <c r="K153" t="str">
        <f>".3577"</f>
        <v>.3577</v>
      </c>
    </row>
    <row r="154" spans="1:11" ht="14.25">
      <c r="A154">
        <v>55</v>
      </c>
      <c r="B154" t="s">
        <v>84</v>
      </c>
      <c r="C154" t="str">
        <f>".791"</f>
        <v>.791</v>
      </c>
      <c r="D154" t="str">
        <f>".824"</f>
        <v>.824</v>
      </c>
      <c r="E154" t="str">
        <f>".724"</f>
        <v>.724</v>
      </c>
      <c r="F154" t="str">
        <f>".770"</f>
        <v>.770</v>
      </c>
      <c r="G154" t="str">
        <f>".761"</f>
        <v>.761</v>
      </c>
      <c r="H154" t="str">
        <f>".569"</f>
        <v>.569</v>
      </c>
      <c r="I154" t="str">
        <f>".748"</f>
        <v>.748</v>
      </c>
      <c r="J154" t="str">
        <f>".572"</f>
        <v>.572</v>
      </c>
      <c r="K154" t="str">
        <f>".3599"</f>
        <v>.3599</v>
      </c>
    </row>
    <row r="155" spans="1:11" ht="14.25">
      <c r="A155">
        <v>56</v>
      </c>
      <c r="B155" t="s">
        <v>91</v>
      </c>
      <c r="C155" t="str">
        <f>".457"</f>
        <v>.457</v>
      </c>
      <c r="D155" t="str">
        <f>".415"</f>
        <v>.415</v>
      </c>
      <c r="E155" t="str">
        <f>".705"</f>
        <v>.705</v>
      </c>
      <c r="F155" t="str">
        <f>".684"</f>
        <v>.684</v>
      </c>
      <c r="G155" t="str">
        <f>".856"</f>
        <v>.856</v>
      </c>
      <c r="H155" t="str">
        <f>".809"</f>
        <v>.809</v>
      </c>
      <c r="I155" t="str">
        <f>".941"</f>
        <v>.941</v>
      </c>
      <c r="J155" t="str">
        <f>".972"</f>
        <v>.972</v>
      </c>
      <c r="K155" t="str">
        <f>".3649"</f>
        <v>.3649</v>
      </c>
    </row>
    <row r="156" spans="1:11" ht="14.25">
      <c r="A156">
        <v>57</v>
      </c>
      <c r="B156" t="s">
        <v>76</v>
      </c>
      <c r="C156" t="str">
        <f>".703"</f>
        <v>.703</v>
      </c>
      <c r="D156" t="str">
        <f>".617"</f>
        <v>.617</v>
      </c>
      <c r="E156" t="str">
        <f>".799"</f>
        <v>.799</v>
      </c>
      <c r="F156" t="str">
        <f>".649"</f>
        <v>.649</v>
      </c>
      <c r="G156" t="str">
        <f>".581"</f>
        <v>.581</v>
      </c>
      <c r="H156" t="str">
        <f>".886"</f>
        <v>.886</v>
      </c>
      <c r="I156" t="str">
        <f>".756"</f>
        <v>.756</v>
      </c>
      <c r="J156" t="str">
        <f>".914"</f>
        <v>.914</v>
      </c>
      <c r="K156" t="str">
        <f>".3691"</f>
        <v>.3691</v>
      </c>
    </row>
    <row r="157" spans="1:11" ht="14.25">
      <c r="A157">
        <v>58</v>
      </c>
      <c r="B157" t="s">
        <v>58</v>
      </c>
      <c r="C157" t="str">
        <f>".629"</f>
        <v>.629</v>
      </c>
      <c r="D157" t="str">
        <f>".523"</f>
        <v>.523</v>
      </c>
      <c r="E157" t="str">
        <f>".438"</f>
        <v>.438</v>
      </c>
      <c r="F157" t="str">
        <f>".505"</f>
        <v>.505</v>
      </c>
      <c r="G157" t="str">
        <f>"1.232"</f>
        <v>1.232</v>
      </c>
      <c r="H157" t="str">
        <f>".945"</f>
        <v>.945</v>
      </c>
      <c r="I157" t="str">
        <f>".742"</f>
        <v>.742</v>
      </c>
      <c r="J157" t="str">
        <f>".904"</f>
        <v>.904</v>
      </c>
      <c r="K157" t="str">
        <f>".3699"</f>
        <v>.3699</v>
      </c>
    </row>
    <row r="158" spans="1:11" ht="14.25">
      <c r="A158">
        <v>59</v>
      </c>
      <c r="B158" t="s">
        <v>86</v>
      </c>
      <c r="C158" t="str">
        <f>".689"</f>
        <v>.689</v>
      </c>
      <c r="D158" t="str">
        <f>"1.032"</f>
        <v>1.032</v>
      </c>
      <c r="E158" t="str">
        <f>".623"</f>
        <v>.623</v>
      </c>
      <c r="F158" t="str">
        <f>".648"</f>
        <v>.648</v>
      </c>
      <c r="G158" t="str">
        <f>".493"</f>
        <v>.493</v>
      </c>
      <c r="H158" t="str">
        <f>".833"</f>
        <v>.833</v>
      </c>
      <c r="I158" t="str">
        <f>".857"</f>
        <v>.857</v>
      </c>
      <c r="J158" t="str">
        <f>".788"</f>
        <v>.788</v>
      </c>
      <c r="K158" t="str">
        <f>".3727"</f>
        <v>.3727</v>
      </c>
    </row>
    <row r="159" spans="1:11" ht="14.25">
      <c r="A159">
        <v>60</v>
      </c>
      <c r="B159" t="s">
        <v>78</v>
      </c>
      <c r="C159" t="str">
        <f>".507"</f>
        <v>.507</v>
      </c>
      <c r="D159" t="str">
        <f>".903"</f>
        <v>.903</v>
      </c>
      <c r="E159" t="str">
        <f>".586"</f>
        <v>.586</v>
      </c>
      <c r="F159" t="str">
        <f>".823"</f>
        <v>.823</v>
      </c>
      <c r="G159" t="str">
        <f>"1.037"</f>
        <v>1.037</v>
      </c>
      <c r="H159" t="str">
        <f>".819"</f>
        <v>.819</v>
      </c>
      <c r="I159" t="str">
        <f>".498"</f>
        <v>.498</v>
      </c>
      <c r="J159" t="str">
        <f>".809"</f>
        <v>.809</v>
      </c>
      <c r="K159" t="str">
        <f>".3739"</f>
        <v>.3739</v>
      </c>
    </row>
    <row r="160" spans="1:11" ht="14.25">
      <c r="A160">
        <v>61</v>
      </c>
      <c r="B160" t="s">
        <v>70</v>
      </c>
      <c r="C160" t="str">
        <f>"1.069"</f>
        <v>1.069</v>
      </c>
      <c r="D160" t="str">
        <f>".653"</f>
        <v>.653</v>
      </c>
      <c r="E160" t="str">
        <f>".548"</f>
        <v>.548</v>
      </c>
      <c r="F160" t="str">
        <f>".757"</f>
        <v>.757</v>
      </c>
      <c r="G160" t="str">
        <f>".436"</f>
        <v>.436</v>
      </c>
      <c r="H160" t="str">
        <f>"1.009"</f>
        <v>1.009</v>
      </c>
      <c r="I160" t="str">
        <f>".843"</f>
        <v>.843</v>
      </c>
      <c r="J160" t="str">
        <f>".751"</f>
        <v>.751</v>
      </c>
      <c r="K160" t="str">
        <f>".3791"</f>
        <v>.3791</v>
      </c>
    </row>
    <row r="161" spans="1:11" ht="14.25">
      <c r="A161">
        <v>62</v>
      </c>
      <c r="B161" t="s">
        <v>74</v>
      </c>
      <c r="C161" t="str">
        <f>".446"</f>
        <v>.446</v>
      </c>
      <c r="D161" t="str">
        <f>".410"</f>
        <v>.410</v>
      </c>
      <c r="E161" t="str">
        <f>".753"</f>
        <v>.753</v>
      </c>
      <c r="F161" t="str">
        <f>".797"</f>
        <v>.797</v>
      </c>
      <c r="G161" t="str">
        <f>".678"</f>
        <v>.678</v>
      </c>
      <c r="H161" t="str">
        <f>".575"</f>
        <v>.575</v>
      </c>
      <c r="I161" t="str">
        <f>"1.146"</f>
        <v>1.146</v>
      </c>
      <c r="J161" t="str">
        <f>"1.292"</f>
        <v>1.292</v>
      </c>
      <c r="K161" t="str">
        <f>".3811"</f>
        <v>.3811</v>
      </c>
    </row>
    <row r="162" spans="1:11" ht="14.25">
      <c r="A162">
        <v>63</v>
      </c>
      <c r="B162" t="s">
        <v>75</v>
      </c>
      <c r="C162" t="str">
        <f>".891"</f>
        <v>.891</v>
      </c>
      <c r="D162" t="str">
        <f>".685"</f>
        <v>.685</v>
      </c>
      <c r="E162" t="str">
        <f>".867"</f>
        <v>.867</v>
      </c>
      <c r="F162" t="str">
        <f>".756"</f>
        <v>.756</v>
      </c>
      <c r="G162" t="str">
        <f>".647"</f>
        <v>.647</v>
      </c>
      <c r="H162" t="str">
        <f>".623"</f>
        <v>.623</v>
      </c>
      <c r="I162" t="str">
        <f>".861"</f>
        <v>.861</v>
      </c>
      <c r="J162" t="str">
        <f>".773"</f>
        <v>.773</v>
      </c>
      <c r="K162" t="str">
        <f>".3814"</f>
        <v>.3814</v>
      </c>
    </row>
    <row r="163" spans="1:11" ht="14.25">
      <c r="A163">
        <v>64</v>
      </c>
      <c r="B163" t="s">
        <v>47</v>
      </c>
      <c r="C163" t="str">
        <f>".579"</f>
        <v>.579</v>
      </c>
      <c r="D163" t="str">
        <f>".767"</f>
        <v>.767</v>
      </c>
      <c r="E163" t="str">
        <f>".703"</f>
        <v>.703</v>
      </c>
      <c r="F163" t="str">
        <f>".671"</f>
        <v>.671</v>
      </c>
      <c r="G163" t="str">
        <f>".936"</f>
        <v>.936</v>
      </c>
      <c r="H163" t="str">
        <f>".576"</f>
        <v>.576</v>
      </c>
      <c r="I163" t="str">
        <f>"1.022"</f>
        <v>1.022</v>
      </c>
      <c r="J163" t="str">
        <f>".889"</f>
        <v>.889</v>
      </c>
      <c r="K163" t="str">
        <f>".3839"</f>
        <v>.3839</v>
      </c>
    </row>
    <row r="164" spans="1:11" ht="14.25">
      <c r="A164">
        <v>65</v>
      </c>
      <c r="B164" t="s">
        <v>32</v>
      </c>
      <c r="C164" t="str">
        <f>".505"</f>
        <v>.505</v>
      </c>
      <c r="D164" t="str">
        <f>".687"</f>
        <v>.687</v>
      </c>
      <c r="E164" t="str">
        <f>".632"</f>
        <v>.632</v>
      </c>
      <c r="F164" t="str">
        <f>".527"</f>
        <v>.527</v>
      </c>
      <c r="G164" t="str">
        <f>".586"</f>
        <v>.586</v>
      </c>
      <c r="H164" t="str">
        <f>"1.704"</f>
        <v>1.704</v>
      </c>
      <c r="I164" t="str">
        <f>".830"</f>
        <v>.830</v>
      </c>
      <c r="J164" t="str">
        <f>".697"</f>
        <v>.697</v>
      </c>
      <c r="K164" t="str">
        <f>".3855"</f>
        <v>.3855</v>
      </c>
    </row>
    <row r="165" spans="1:11" ht="14.25">
      <c r="A165">
        <v>66</v>
      </c>
      <c r="B165" t="s">
        <v>80</v>
      </c>
      <c r="C165" t="str">
        <f>".621"</f>
        <v>.621</v>
      </c>
      <c r="D165" t="str">
        <f>".739"</f>
        <v>.739</v>
      </c>
      <c r="E165" t="str">
        <f>".798"</f>
        <v>.798</v>
      </c>
      <c r="F165" t="str">
        <f>"1.185"</f>
        <v>1.185</v>
      </c>
      <c r="G165" t="str">
        <f>".587"</f>
        <v>.587</v>
      </c>
      <c r="H165" t="str">
        <f>".915"</f>
        <v>.915</v>
      </c>
      <c r="I165" t="str">
        <f>".788"</f>
        <v>.788</v>
      </c>
      <c r="J165" t="str">
        <f>".639"</f>
        <v>.639</v>
      </c>
      <c r="K165" t="str">
        <f>".3920"</f>
        <v>.3920</v>
      </c>
    </row>
    <row r="166" spans="1:11" ht="14.25">
      <c r="A166">
        <v>67</v>
      </c>
      <c r="B166" t="s">
        <v>61</v>
      </c>
      <c r="C166" t="str">
        <f>".594"</f>
        <v>.594</v>
      </c>
      <c r="D166" t="str">
        <f>".561"</f>
        <v>.561</v>
      </c>
      <c r="E166" t="str">
        <f>".716"</f>
        <v>.716</v>
      </c>
      <c r="F166" t="str">
        <f>"1.061"</f>
        <v>1.061</v>
      </c>
      <c r="G166" t="str">
        <f>".930"</f>
        <v>.930</v>
      </c>
      <c r="H166" t="str">
        <f>".590"</f>
        <v>.590</v>
      </c>
      <c r="I166" t="str">
        <f>"1.090"</f>
        <v>1.090</v>
      </c>
      <c r="J166" t="str">
        <f>".804"</f>
        <v>.804</v>
      </c>
      <c r="K166" t="str">
        <f>".3966"</f>
        <v>.3966</v>
      </c>
    </row>
    <row r="167" spans="1:11" ht="14.25">
      <c r="A167">
        <v>68</v>
      </c>
      <c r="B167" t="s">
        <v>72</v>
      </c>
      <c r="C167" t="str">
        <f>".683"</f>
        <v>.683</v>
      </c>
      <c r="D167" t="str">
        <f>".770"</f>
        <v>.770</v>
      </c>
      <c r="E167" t="str">
        <f>".856"</f>
        <v>.856</v>
      </c>
      <c r="F167" t="str">
        <f>".719"</f>
        <v>.719</v>
      </c>
      <c r="G167" t="str">
        <f>".623"</f>
        <v>.623</v>
      </c>
      <c r="H167" t="str">
        <f>".868"</f>
        <v>.868</v>
      </c>
      <c r="I167" t="str">
        <f>".859"</f>
        <v>.859</v>
      </c>
      <c r="J167" t="str">
        <f>"1.084"</f>
        <v>1.084</v>
      </c>
      <c r="K167" t="str">
        <f>".4039"</f>
        <v>.4039</v>
      </c>
    </row>
    <row r="168" spans="1:11" ht="14.25">
      <c r="A168">
        <v>69</v>
      </c>
      <c r="B168" t="s">
        <v>88</v>
      </c>
      <c r="C168" t="str">
        <f>".488"</f>
        <v>.488</v>
      </c>
      <c r="D168" t="str">
        <f>".626"</f>
        <v>.626</v>
      </c>
      <c r="E168" t="str">
        <f>".746"</f>
        <v>.746</v>
      </c>
      <c r="F168" t="str">
        <f>".839"</f>
        <v>.839</v>
      </c>
      <c r="G168" t="str">
        <f>".683"</f>
        <v>.683</v>
      </c>
      <c r="H168" t="str">
        <f>"1.110"</f>
        <v>1.110</v>
      </c>
      <c r="I168" t="str">
        <f>".906"</f>
        <v>.906</v>
      </c>
      <c r="J168" t="str">
        <f>"1.233"</f>
        <v>1.233</v>
      </c>
      <c r="K168" t="str">
        <f>".4144"</f>
        <v>.4144</v>
      </c>
    </row>
    <row r="169" spans="1:11" ht="14.25">
      <c r="A169">
        <v>70</v>
      </c>
      <c r="B169" t="s">
        <v>81</v>
      </c>
      <c r="C169" t="str">
        <f>"1.049"</f>
        <v>1.049</v>
      </c>
      <c r="D169" t="str">
        <f>".812"</f>
        <v>.812</v>
      </c>
      <c r="E169" t="str">
        <f>".706"</f>
        <v>.706</v>
      </c>
      <c r="F169" t="str">
        <f>".672"</f>
        <v>.672</v>
      </c>
      <c r="G169" t="str">
        <f>".952"</f>
        <v>.952</v>
      </c>
      <c r="H169" t="str">
        <f>"1.011"</f>
        <v>1.011</v>
      </c>
      <c r="I169" t="str">
        <f>".793"</f>
        <v>.793</v>
      </c>
      <c r="J169" t="str">
        <f>".739"</f>
        <v>.739</v>
      </c>
      <c r="K169" t="str">
        <f>".4209"</f>
        <v>.4209</v>
      </c>
    </row>
    <row r="170" spans="1:11" ht="14.25">
      <c r="A170">
        <v>71</v>
      </c>
      <c r="B170" t="s">
        <v>93</v>
      </c>
      <c r="C170" t="str">
        <f>".717"</f>
        <v>.717</v>
      </c>
      <c r="D170" t="str">
        <f>".703"</f>
        <v>.703</v>
      </c>
      <c r="E170" t="str">
        <f>".638"</f>
        <v>.638</v>
      </c>
      <c r="F170" t="str">
        <f>".944"</f>
        <v>.944</v>
      </c>
      <c r="G170" t="str">
        <f>"1.088"</f>
        <v>1.088</v>
      </c>
      <c r="H170" t="str">
        <f>".785"</f>
        <v>.785</v>
      </c>
      <c r="I170" t="str">
        <f>"1.013"</f>
        <v>1.013</v>
      </c>
      <c r="J170" t="str">
        <f>".850"</f>
        <v>.850</v>
      </c>
      <c r="K170" t="str">
        <f>".4211"</f>
        <v>.4211</v>
      </c>
    </row>
    <row r="171" spans="1:11" ht="14.25">
      <c r="A171">
        <v>72</v>
      </c>
      <c r="B171" t="s">
        <v>71</v>
      </c>
      <c r="C171" t="str">
        <f>".572"</f>
        <v>.572</v>
      </c>
      <c r="D171" t="str">
        <f>".831"</f>
        <v>.831</v>
      </c>
      <c r="E171" t="str">
        <f>".940"</f>
        <v>.940</v>
      </c>
      <c r="F171" t="str">
        <f>"1.069"</f>
        <v>1.069</v>
      </c>
      <c r="G171" t="str">
        <f>".641"</f>
        <v>.641</v>
      </c>
      <c r="H171" t="str">
        <f>".562"</f>
        <v>.562</v>
      </c>
      <c r="I171" t="str">
        <f>"1.187"</f>
        <v>1.187</v>
      </c>
      <c r="J171" t="str">
        <f>"1.037"</f>
        <v>1.037</v>
      </c>
      <c r="K171" t="str">
        <f>".4274"</f>
        <v>.4274</v>
      </c>
    </row>
    <row r="172" spans="1:11" ht="14.25">
      <c r="A172">
        <v>73</v>
      </c>
      <c r="B172" t="s">
        <v>79</v>
      </c>
      <c r="C172" t="str">
        <f>".485"</f>
        <v>.485</v>
      </c>
      <c r="D172" t="str">
        <f>".867"</f>
        <v>.867</v>
      </c>
      <c r="E172" t="str">
        <f>".836"</f>
        <v>.836</v>
      </c>
      <c r="F172" t="str">
        <f>".906"</f>
        <v>.906</v>
      </c>
      <c r="G172" t="str">
        <f>".927"</f>
        <v>.927</v>
      </c>
      <c r="H172" t="str">
        <f>".937"</f>
        <v>.937</v>
      </c>
      <c r="I172" t="str">
        <f>".970"</f>
        <v>.970</v>
      </c>
      <c r="J172" t="str">
        <f>"1.006"</f>
        <v>1.006</v>
      </c>
      <c r="K172" t="str">
        <f>".4334"</f>
        <v>.4334</v>
      </c>
    </row>
    <row r="173" spans="1:11" ht="14.25">
      <c r="A173">
        <v>74</v>
      </c>
      <c r="B173" t="s">
        <v>73</v>
      </c>
      <c r="C173" t="str">
        <f>".884"</f>
        <v>.884</v>
      </c>
      <c r="D173" t="str">
        <f>".790"</f>
        <v>.790</v>
      </c>
      <c r="E173" t="str">
        <f>".745"</f>
        <v>.745</v>
      </c>
      <c r="F173" t="str">
        <f>".612"</f>
        <v>.612</v>
      </c>
      <c r="G173" t="str">
        <f>".762"</f>
        <v>.762</v>
      </c>
      <c r="H173" t="str">
        <f>"1.139"</f>
        <v>1.139</v>
      </c>
      <c r="I173" t="str">
        <f>"1.014"</f>
        <v>1.014</v>
      </c>
      <c r="J173" t="str">
        <f>"1.025"</f>
        <v>1.025</v>
      </c>
      <c r="K173" t="str">
        <f>".4357"</f>
        <v>.4357</v>
      </c>
    </row>
    <row r="174" spans="1:11" ht="14.25">
      <c r="A174">
        <v>75</v>
      </c>
      <c r="B174" t="s">
        <v>101</v>
      </c>
      <c r="C174" t="str">
        <f>".897"</f>
        <v>.897</v>
      </c>
      <c r="D174" t="str">
        <f>".674"</f>
        <v>.674</v>
      </c>
      <c r="E174" t="str">
        <f>".908"</f>
        <v>.908</v>
      </c>
      <c r="F174" t="str">
        <f>"1.226"</f>
        <v>1.226</v>
      </c>
      <c r="G174" t="str">
        <f>".563"</f>
        <v>.563</v>
      </c>
      <c r="H174" t="str">
        <f>".821"</f>
        <v>.821</v>
      </c>
      <c r="I174" t="str">
        <f>".880"</f>
        <v>.880</v>
      </c>
      <c r="J174" t="str">
        <f>"1.034"</f>
        <v>1.034</v>
      </c>
      <c r="K174" t="str">
        <f>".4377"</f>
        <v>.4377</v>
      </c>
    </row>
    <row r="175" spans="1:11" ht="14.25">
      <c r="A175">
        <v>76</v>
      </c>
      <c r="B175" t="s">
        <v>67</v>
      </c>
      <c r="C175" t="str">
        <f>".775"</f>
        <v>.775</v>
      </c>
      <c r="D175" t="str">
        <f>".594"</f>
        <v>.594</v>
      </c>
      <c r="E175" t="str">
        <f>"1.790"</f>
        <v>1.790</v>
      </c>
      <c r="F175" t="str">
        <f>".970"</f>
        <v>.970</v>
      </c>
      <c r="G175" t="str">
        <f>".676"</f>
        <v>.676</v>
      </c>
      <c r="H175" t="str">
        <f>".550"</f>
        <v>.550</v>
      </c>
      <c r="I175" t="str">
        <f>".815"</f>
        <v>.815</v>
      </c>
      <c r="J175" t="str">
        <f>".991"</f>
        <v>.991</v>
      </c>
      <c r="K175" t="str">
        <f>".4476"</f>
        <v>.4476</v>
      </c>
    </row>
    <row r="176" spans="1:11" ht="14.25">
      <c r="A176">
        <v>77</v>
      </c>
      <c r="B176" t="s">
        <v>102</v>
      </c>
      <c r="C176" t="str">
        <f>".678"</f>
        <v>.678</v>
      </c>
      <c r="D176" t="str">
        <f>".631"</f>
        <v>.631</v>
      </c>
      <c r="E176" t="str">
        <f>"1.067"</f>
        <v>1.067</v>
      </c>
      <c r="F176" t="str">
        <f>"1.442"</f>
        <v>1.442</v>
      </c>
      <c r="G176" t="str">
        <f>".681"</f>
        <v>.681</v>
      </c>
      <c r="H176" t="str">
        <f>".952"</f>
        <v>.952</v>
      </c>
      <c r="I176" t="str">
        <f>"1.079"</f>
        <v>1.079</v>
      </c>
      <c r="J176" t="str">
        <f>".648"</f>
        <v>.648</v>
      </c>
      <c r="K176" t="str">
        <f>".4486"</f>
        <v>.4486</v>
      </c>
    </row>
    <row r="177" spans="1:11" ht="14.25">
      <c r="A177">
        <v>78</v>
      </c>
      <c r="B177" t="s">
        <v>99</v>
      </c>
      <c r="C177" t="str">
        <f>".686"</f>
        <v>.686</v>
      </c>
      <c r="D177" t="str">
        <f>".926"</f>
        <v>.926</v>
      </c>
      <c r="E177" t="str">
        <f>".829"</f>
        <v>.829</v>
      </c>
      <c r="F177" t="str">
        <f>"1.142"</f>
        <v>1.142</v>
      </c>
      <c r="G177" t="str">
        <f>".677"</f>
        <v>.677</v>
      </c>
      <c r="H177" t="str">
        <f>".802"</f>
        <v>.802</v>
      </c>
      <c r="I177" t="str">
        <f>"1.448"</f>
        <v>1.448</v>
      </c>
      <c r="J177" t="str">
        <f>".713"</f>
        <v>.713</v>
      </c>
      <c r="K177" t="str">
        <f>".4514"</f>
        <v>.4514</v>
      </c>
    </row>
    <row r="178" spans="1:11" ht="14.25">
      <c r="A178">
        <v>79</v>
      </c>
      <c r="B178" t="s">
        <v>83</v>
      </c>
      <c r="C178" t="str">
        <f>"1.479"</f>
        <v>1.479</v>
      </c>
      <c r="D178" t="str">
        <f>"1.067"</f>
        <v>1.067</v>
      </c>
      <c r="E178" t="str">
        <f>".854"</f>
        <v>.854</v>
      </c>
      <c r="F178" t="str">
        <f>".587"</f>
        <v>.587</v>
      </c>
      <c r="G178" t="str">
        <f>".779"</f>
        <v>.779</v>
      </c>
      <c r="H178" t="str">
        <f>".807"</f>
        <v>.807</v>
      </c>
      <c r="I178" t="str">
        <f>".653"</f>
        <v>.653</v>
      </c>
      <c r="J178" t="str">
        <f>"1.247"</f>
        <v>1.247</v>
      </c>
      <c r="K178" t="str">
        <f>".4671"</f>
        <v>.4671</v>
      </c>
    </row>
    <row r="179" spans="1:11" ht="14.25">
      <c r="A179">
        <v>80</v>
      </c>
      <c r="B179" t="s">
        <v>103</v>
      </c>
      <c r="C179" t="str">
        <f>".684"</f>
        <v>.684</v>
      </c>
      <c r="D179" t="str">
        <f>".862"</f>
        <v>.862</v>
      </c>
      <c r="E179" t="str">
        <f>".987"</f>
        <v>.987</v>
      </c>
      <c r="F179" t="str">
        <f>"1.069"</f>
        <v>1.069</v>
      </c>
      <c r="G179" t="str">
        <f>".810"</f>
        <v>.810</v>
      </c>
      <c r="H179" t="str">
        <f>".987"</f>
        <v>.987</v>
      </c>
      <c r="I179" t="str">
        <f>"1.304"</f>
        <v>1.304</v>
      </c>
      <c r="J179" t="str">
        <f>"1.067"</f>
        <v>1.067</v>
      </c>
      <c r="K179" t="str">
        <f>".4856"</f>
        <v>.4856</v>
      </c>
    </row>
    <row r="180" spans="1:11" ht="14.25">
      <c r="A180">
        <v>81</v>
      </c>
      <c r="B180" t="s">
        <v>98</v>
      </c>
      <c r="C180" t="str">
        <f>".782"</f>
        <v>.782</v>
      </c>
      <c r="D180" t="str">
        <f>".934"</f>
        <v>.934</v>
      </c>
      <c r="E180" t="str">
        <f>".996"</f>
        <v>.996</v>
      </c>
      <c r="F180" t="str">
        <f>".933"</f>
        <v>.933</v>
      </c>
      <c r="G180" t="str">
        <f>"1.075"</f>
        <v>1.075</v>
      </c>
      <c r="H180" t="str">
        <f>"1.058"</f>
        <v>1.058</v>
      </c>
      <c r="I180" t="str">
        <f>"1.086"</f>
        <v>1.086</v>
      </c>
      <c r="J180" t="str">
        <f>".918"</f>
        <v>.918</v>
      </c>
      <c r="K180" t="str">
        <f>".4864"</f>
        <v>.4864</v>
      </c>
    </row>
    <row r="181" spans="1:11" ht="14.25">
      <c r="A181">
        <v>82</v>
      </c>
      <c r="B181" t="s">
        <v>96</v>
      </c>
      <c r="C181" t="str">
        <f>".801"</f>
        <v>.801</v>
      </c>
      <c r="D181" t="str">
        <f>".640"</f>
        <v>.640</v>
      </c>
      <c r="E181" t="str">
        <f>".804"</f>
        <v>.804</v>
      </c>
      <c r="F181" t="str">
        <f>"1.032"</f>
        <v>1.032</v>
      </c>
      <c r="G181" t="str">
        <f>".707"</f>
        <v>.707</v>
      </c>
      <c r="H181" t="str">
        <f>".957"</f>
        <v>.957</v>
      </c>
      <c r="I181" t="str">
        <f>"1.384"</f>
        <v>1.384</v>
      </c>
      <c r="J181" t="str">
        <f>"1.465"</f>
        <v>1.465</v>
      </c>
      <c r="K181" t="str">
        <f>".4869"</f>
        <v>.4869</v>
      </c>
    </row>
    <row r="182" spans="1:11" ht="14.25">
      <c r="A182">
        <v>83</v>
      </c>
      <c r="B182" t="s">
        <v>97</v>
      </c>
      <c r="C182" t="str">
        <f>"1.209"</f>
        <v>1.209</v>
      </c>
      <c r="D182" t="str">
        <f>".622"</f>
        <v>.622</v>
      </c>
      <c r="E182" t="str">
        <f>"1.082"</f>
        <v>1.082</v>
      </c>
      <c r="F182" t="str">
        <f>"1.084"</f>
        <v>1.084</v>
      </c>
      <c r="G182" t="str">
        <f>"1.084"</f>
        <v>1.084</v>
      </c>
      <c r="H182" t="str">
        <f>"1.965"</f>
        <v>1.965</v>
      </c>
      <c r="I182" t="str">
        <f>"1.027"</f>
        <v>1.027</v>
      </c>
      <c r="J182" t="str">
        <f>"1.170"</f>
        <v>1.170</v>
      </c>
      <c r="K182" t="str">
        <f>".5777"</f>
        <v>.5777</v>
      </c>
    </row>
    <row r="183" spans="1:11" ht="14.25">
      <c r="A183">
        <v>84</v>
      </c>
      <c r="B183" t="s">
        <v>100</v>
      </c>
      <c r="C183" t="str">
        <f>".707"</f>
        <v>.707</v>
      </c>
      <c r="D183" t="str">
        <f>".827"</f>
        <v>.827</v>
      </c>
      <c r="E183" t="str">
        <f>"1.150"</f>
        <v>1.150</v>
      </c>
      <c r="F183" t="str">
        <f>"1.193"</f>
        <v>1.193</v>
      </c>
      <c r="G183" t="str">
        <f>"1.318"</f>
        <v>1.318</v>
      </c>
      <c r="H183" t="str">
        <f>"1.366"</f>
        <v>1.366</v>
      </c>
      <c r="I183" t="str">
        <f>"1.202"</f>
        <v>1.202</v>
      </c>
      <c r="J183" t="str">
        <f>"1.844"</f>
        <v>1.844</v>
      </c>
      <c r="K183" t="str">
        <f>".6004"</f>
        <v>.6004</v>
      </c>
    </row>
    <row r="184" spans="1:11" ht="14.25">
      <c r="A184">
        <v>85</v>
      </c>
      <c r="B184" t="s">
        <v>49</v>
      </c>
      <c r="C184" t="str">
        <f>".654"</f>
        <v>.654</v>
      </c>
      <c r="D184" t="str">
        <f>".786"</f>
        <v>.786</v>
      </c>
      <c r="E184" t="str">
        <f>"20.000"</f>
        <v>20.000</v>
      </c>
      <c r="F184" t="str">
        <f>".410"</f>
        <v>.410</v>
      </c>
      <c r="G184" t="str">
        <f>".802"</f>
        <v>.802</v>
      </c>
      <c r="H184" t="str">
        <f>".743"</f>
        <v>.743</v>
      </c>
      <c r="I184" t="str">
        <f>".587"</f>
        <v>.587</v>
      </c>
      <c r="J184" t="str">
        <f>".727"</f>
        <v>.727</v>
      </c>
      <c r="K184" t="str">
        <f>"1.5443"</f>
        <v>1.5443</v>
      </c>
    </row>
    <row r="185" spans="1:11" ht="14.25">
      <c r="A185">
        <v>86</v>
      </c>
      <c r="B185" t="s">
        <v>89</v>
      </c>
      <c r="C185" t="str">
        <f>".930"</f>
        <v>.930</v>
      </c>
      <c r="D185" t="str">
        <f>"1.810"</f>
        <v>1.810</v>
      </c>
      <c r="E185" t="str">
        <f>".621"</f>
        <v>.621</v>
      </c>
      <c r="F185" t="str">
        <f>"20.000"</f>
        <v>20.000</v>
      </c>
      <c r="G185" t="str">
        <f>"20.000"</f>
        <v>20.000</v>
      </c>
      <c r="H185" t="str">
        <f>"20.000"</f>
        <v>20.000</v>
      </c>
      <c r="I185" t="str">
        <f>"20.000"</f>
        <v>20.000</v>
      </c>
      <c r="J185" t="str">
        <f>"20.000"</f>
        <v>20.000</v>
      </c>
      <c r="K185" t="str">
        <f>"6.4601"</f>
        <v>6.4601</v>
      </c>
    </row>
    <row r="186" spans="1:11" ht="14.25">
      <c r="A186">
        <v>87</v>
      </c>
      <c r="B186" t="s">
        <v>51</v>
      </c>
      <c r="C186" t="str">
        <f>"20.000"</f>
        <v>20.000</v>
      </c>
      <c r="D186" t="str">
        <f>"20.000"</f>
        <v>20.000</v>
      </c>
      <c r="E186" t="str">
        <f>"20.000"</f>
        <v>20.000</v>
      </c>
      <c r="F186" t="str">
        <f>"10.767"</f>
        <v>10.767</v>
      </c>
      <c r="G186" t="str">
        <f>"10.708"</f>
        <v>10.708</v>
      </c>
      <c r="H186" t="str">
        <f>"10.688"</f>
        <v>10.688</v>
      </c>
      <c r="I186" t="str">
        <f>"10.214"</f>
        <v>10.214</v>
      </c>
      <c r="J186" t="str">
        <f>"20.000"</f>
        <v>20.000</v>
      </c>
      <c r="K186" t="str">
        <f>"7.6486"</f>
        <v>7.6486</v>
      </c>
    </row>
    <row r="187" ht="14.25">
      <c r="A187" t="s">
        <v>106</v>
      </c>
    </row>
    <row r="189" ht="14.25">
      <c r="A189" t="s">
        <v>107</v>
      </c>
    </row>
    <row r="190" spans="1:5" ht="14.25">
      <c r="A190" t="s">
        <v>4</v>
      </c>
      <c r="B190" t="s">
        <v>5</v>
      </c>
      <c r="C190" t="s">
        <v>108</v>
      </c>
      <c r="D190" t="s">
        <v>109</v>
      </c>
      <c r="E190" t="s">
        <v>110</v>
      </c>
    </row>
    <row r="191" spans="1:5" ht="14.25">
      <c r="A191" t="str">
        <f>"1"</f>
        <v>1</v>
      </c>
      <c r="B191" t="s">
        <v>15</v>
      </c>
      <c r="C191" t="str">
        <f>".1834"</f>
        <v>.1834</v>
      </c>
      <c r="D191" t="str">
        <f>".2341"</f>
        <v>.2341</v>
      </c>
      <c r="E191" t="str">
        <f>".2088"</f>
        <v>.2088</v>
      </c>
    </row>
    <row r="192" spans="1:5" ht="14.25">
      <c r="A192" t="str">
        <f>"2"</f>
        <v>2</v>
      </c>
      <c r="B192" t="s">
        <v>16</v>
      </c>
      <c r="C192" t="str">
        <f>".2114"</f>
        <v>.2114</v>
      </c>
      <c r="D192" t="str">
        <f>".2411"</f>
        <v>.2411</v>
      </c>
      <c r="E192" t="str">
        <f>".2263"</f>
        <v>.2263</v>
      </c>
    </row>
    <row r="193" spans="1:5" ht="14.25">
      <c r="A193" t="str">
        <f>"3"</f>
        <v>3</v>
      </c>
      <c r="B193" t="s">
        <v>25</v>
      </c>
      <c r="C193" t="str">
        <f>".2565"</f>
        <v>.2565</v>
      </c>
      <c r="D193" t="str">
        <f>".2175"</f>
        <v>.2175</v>
      </c>
      <c r="E193" t="str">
        <f>".2370"</f>
        <v>.2370</v>
      </c>
    </row>
    <row r="194" spans="1:5" ht="14.25">
      <c r="A194" t="str">
        <f>"4"</f>
        <v>4</v>
      </c>
      <c r="B194" t="s">
        <v>20</v>
      </c>
      <c r="C194" t="str">
        <f>".2473"</f>
        <v>.2473</v>
      </c>
      <c r="D194" t="str">
        <f>".2368"</f>
        <v>.2368</v>
      </c>
      <c r="E194" t="str">
        <f>".2420"</f>
        <v>.2420</v>
      </c>
    </row>
    <row r="195" spans="1:5" ht="14.25">
      <c r="A195" t="str">
        <f>"5"</f>
        <v>5</v>
      </c>
      <c r="B195" t="s">
        <v>19</v>
      </c>
      <c r="C195" t="str">
        <f>".2473"</f>
        <v>.2473</v>
      </c>
      <c r="D195" t="str">
        <f>".2453"</f>
        <v>.2453</v>
      </c>
      <c r="E195" t="str">
        <f>".2463"</f>
        <v>.2463</v>
      </c>
    </row>
    <row r="196" spans="1:5" ht="14.25">
      <c r="A196" t="str">
        <f>"6"</f>
        <v>6</v>
      </c>
      <c r="B196" t="s">
        <v>17</v>
      </c>
      <c r="C196" t="str">
        <f>".2311"</f>
        <v>.2311</v>
      </c>
      <c r="D196" t="str">
        <f>".2646"</f>
        <v>.2646</v>
      </c>
      <c r="E196" t="str">
        <f>".2479"</f>
        <v>.2479</v>
      </c>
    </row>
    <row r="197" spans="1:5" ht="14.25">
      <c r="A197" t="str">
        <f>"7"</f>
        <v>7</v>
      </c>
      <c r="B197" t="s">
        <v>24</v>
      </c>
      <c r="C197" t="str">
        <f>".2553"</f>
        <v>.2553</v>
      </c>
      <c r="D197" t="str">
        <f>".2494"</f>
        <v>.2494</v>
      </c>
      <c r="E197" t="str">
        <f>".2523"</f>
        <v>.2523</v>
      </c>
    </row>
    <row r="198" spans="1:5" ht="14.25">
      <c r="A198" t="str">
        <f>"8"</f>
        <v>8</v>
      </c>
      <c r="B198" t="s">
        <v>21</v>
      </c>
      <c r="C198" t="str">
        <f>".2488"</f>
        <v>.2488</v>
      </c>
      <c r="D198" t="str">
        <f>".2662"</f>
        <v>.2662</v>
      </c>
      <c r="E198" t="str">
        <f>".2575"</f>
        <v>.2575</v>
      </c>
    </row>
    <row r="199" spans="1:5" ht="14.25">
      <c r="A199" t="str">
        <f>"9"</f>
        <v>9</v>
      </c>
      <c r="B199" t="s">
        <v>18</v>
      </c>
      <c r="C199" t="str">
        <f>".2434"</f>
        <v>.2434</v>
      </c>
      <c r="D199" t="str">
        <f>".2759"</f>
        <v>.2759</v>
      </c>
      <c r="E199" t="str">
        <f>".2597"</f>
        <v>.2597</v>
      </c>
    </row>
    <row r="200" spans="1:5" ht="14.25">
      <c r="A200" t="str">
        <f>"10"</f>
        <v>10</v>
      </c>
      <c r="B200" t="s">
        <v>36</v>
      </c>
      <c r="C200" t="str">
        <f>".2811"</f>
        <v>.2811</v>
      </c>
      <c r="D200" t="str">
        <f>".2401"</f>
        <v>.2401</v>
      </c>
      <c r="E200" t="str">
        <f>".2606"</f>
        <v>.2606</v>
      </c>
    </row>
    <row r="201" spans="1:5" ht="14.25">
      <c r="A201" t="str">
        <f>"11"</f>
        <v>11</v>
      </c>
      <c r="B201" t="s">
        <v>31</v>
      </c>
      <c r="C201" t="str">
        <f>".2710"</f>
        <v>.2710</v>
      </c>
      <c r="D201" t="str">
        <f>".2535"</f>
        <v>.2535</v>
      </c>
      <c r="E201" t="str">
        <f>".2623"</f>
        <v>.2623</v>
      </c>
    </row>
    <row r="202" spans="1:5" ht="14.25">
      <c r="A202" t="str">
        <f>"12"</f>
        <v>12</v>
      </c>
      <c r="B202" t="s">
        <v>30</v>
      </c>
      <c r="C202" t="str">
        <f>".2698"</f>
        <v>.2698</v>
      </c>
      <c r="D202" t="str">
        <f>".2593"</f>
        <v>.2593</v>
      </c>
      <c r="E202" t="str">
        <f>".2645"</f>
        <v>.2645</v>
      </c>
    </row>
    <row r="203" spans="1:5" ht="14.25">
      <c r="A203" t="str">
        <f>"13"</f>
        <v>13</v>
      </c>
      <c r="B203" t="s">
        <v>44</v>
      </c>
      <c r="C203" t="str">
        <f>".3039"</f>
        <v>.3039</v>
      </c>
      <c r="D203" t="str">
        <f>".2297"</f>
        <v>.2297</v>
      </c>
      <c r="E203" t="str">
        <f>".2668"</f>
        <v>.2668</v>
      </c>
    </row>
    <row r="204" spans="1:5" ht="14.25">
      <c r="A204" t="str">
        <f>"14"</f>
        <v>14</v>
      </c>
      <c r="B204" t="s">
        <v>23</v>
      </c>
      <c r="C204" t="str">
        <f>".2515"</f>
        <v>.2515</v>
      </c>
      <c r="D204" t="str">
        <f>".2951"</f>
        <v>.2951</v>
      </c>
      <c r="E204" t="str">
        <f>".2733"</f>
        <v>.2733</v>
      </c>
    </row>
    <row r="205" spans="1:5" ht="14.25">
      <c r="A205" t="str">
        <f>"15"</f>
        <v>15</v>
      </c>
      <c r="B205" t="s">
        <v>40</v>
      </c>
      <c r="C205" t="str">
        <f>".2876"</f>
        <v>.2876</v>
      </c>
      <c r="D205" t="str">
        <f>".2641"</f>
        <v>.2641</v>
      </c>
      <c r="E205" t="str">
        <f>".2758"</f>
        <v>.2758</v>
      </c>
    </row>
    <row r="206" spans="1:5" ht="14.25">
      <c r="A206" t="str">
        <f>"16"</f>
        <v>16</v>
      </c>
      <c r="B206" t="s">
        <v>27</v>
      </c>
      <c r="C206" t="str">
        <f>".2581"</f>
        <v>.2581</v>
      </c>
      <c r="D206" t="str">
        <f>".2949"</f>
        <v>.2949</v>
      </c>
      <c r="E206" t="str">
        <f>".2765"</f>
        <v>.2765</v>
      </c>
    </row>
    <row r="207" spans="1:5" ht="14.25">
      <c r="A207" t="str">
        <f>"17"</f>
        <v>17</v>
      </c>
      <c r="B207" t="s">
        <v>29</v>
      </c>
      <c r="C207" t="str">
        <f>".2665"</f>
        <v>.2665</v>
      </c>
      <c r="D207" t="str">
        <f>".2872"</f>
        <v>.2872</v>
      </c>
      <c r="E207" t="str">
        <f>".2768"</f>
        <v>.2768</v>
      </c>
    </row>
    <row r="208" spans="1:5" ht="14.25">
      <c r="A208" t="str">
        <f>"18"</f>
        <v>18</v>
      </c>
      <c r="B208" t="s">
        <v>39</v>
      </c>
      <c r="C208" t="str">
        <f>".2874"</f>
        <v>.2874</v>
      </c>
      <c r="D208" t="str">
        <f>".2695"</f>
        <v>.2695</v>
      </c>
      <c r="E208" t="str">
        <f>".2784"</f>
        <v>.2784</v>
      </c>
    </row>
    <row r="209" spans="1:5" ht="14.25">
      <c r="A209" t="str">
        <f>"19"</f>
        <v>19</v>
      </c>
      <c r="B209" t="s">
        <v>33</v>
      </c>
      <c r="C209" t="str">
        <f>".2793"</f>
        <v>.2793</v>
      </c>
      <c r="D209" t="str">
        <f>".2777"</f>
        <v>.2777</v>
      </c>
      <c r="E209" t="str">
        <f>".2785"</f>
        <v>.2785</v>
      </c>
    </row>
    <row r="210" spans="1:5" ht="14.25">
      <c r="A210" t="str">
        <f>"20"</f>
        <v>20</v>
      </c>
      <c r="B210" t="s">
        <v>22</v>
      </c>
      <c r="C210" t="str">
        <f>".2514"</f>
        <v>.2514</v>
      </c>
      <c r="D210" t="str">
        <f>".3070"</f>
        <v>.3070</v>
      </c>
      <c r="E210" t="str">
        <f>".2792"</f>
        <v>.2792</v>
      </c>
    </row>
    <row r="211" spans="1:5" ht="14.25">
      <c r="A211" t="str">
        <f>"21"</f>
        <v>21</v>
      </c>
      <c r="B211" t="s">
        <v>34</v>
      </c>
      <c r="C211" t="str">
        <f>".2799"</f>
        <v>.2799</v>
      </c>
      <c r="D211" t="str">
        <f>".2838"</f>
        <v>.2838</v>
      </c>
      <c r="E211" t="str">
        <f>".2818"</f>
        <v>.2818</v>
      </c>
    </row>
    <row r="212" spans="1:5" ht="14.25">
      <c r="A212" t="str">
        <f>"22"</f>
        <v>22</v>
      </c>
      <c r="B212" t="s">
        <v>43</v>
      </c>
      <c r="C212" t="str">
        <f>".2970"</f>
        <v>.2970</v>
      </c>
      <c r="D212" t="str">
        <f>".2692"</f>
        <v>.2692</v>
      </c>
      <c r="E212" t="str">
        <f>".2831"</f>
        <v>.2831</v>
      </c>
    </row>
    <row r="213" spans="1:5" ht="14.25">
      <c r="A213" t="str">
        <f>"23"</f>
        <v>23</v>
      </c>
      <c r="B213" t="s">
        <v>35</v>
      </c>
      <c r="C213" t="str">
        <f>".2809"</f>
        <v>.2809</v>
      </c>
      <c r="D213" t="str">
        <f>".2858"</f>
        <v>.2858</v>
      </c>
      <c r="E213" t="str">
        <f>".2833"</f>
        <v>.2833</v>
      </c>
    </row>
    <row r="214" spans="1:5" ht="14.25">
      <c r="A214" t="str">
        <f>"24"</f>
        <v>24</v>
      </c>
      <c r="B214" t="s">
        <v>28</v>
      </c>
      <c r="C214" t="str">
        <f>".2660"</f>
        <v>.2660</v>
      </c>
      <c r="D214" t="str">
        <f>".3045"</f>
        <v>.3045</v>
      </c>
      <c r="E214" t="str">
        <f>".2853"</f>
        <v>.2853</v>
      </c>
    </row>
    <row r="215" spans="1:5" ht="14.25">
      <c r="A215" t="str">
        <f>"25"</f>
        <v>25</v>
      </c>
      <c r="B215" t="s">
        <v>26</v>
      </c>
      <c r="C215" t="str">
        <f>".2571"</f>
        <v>.2571</v>
      </c>
      <c r="D215" t="str">
        <f>".3137"</f>
        <v>.3137</v>
      </c>
      <c r="E215" t="str">
        <f>".2854"</f>
        <v>.2854</v>
      </c>
    </row>
    <row r="216" spans="1:5" ht="14.25">
      <c r="A216" t="str">
        <f>"26"</f>
        <v>26</v>
      </c>
      <c r="B216" t="s">
        <v>66</v>
      </c>
      <c r="C216" t="str">
        <f>".3444"</f>
        <v>.3444</v>
      </c>
      <c r="D216" t="str">
        <f>".2267"</f>
        <v>.2267</v>
      </c>
      <c r="E216" t="str">
        <f>".2855"</f>
        <v>.2855</v>
      </c>
    </row>
    <row r="217" spans="1:5" ht="14.25">
      <c r="A217" t="str">
        <f>"27"</f>
        <v>27</v>
      </c>
      <c r="B217" t="s">
        <v>37</v>
      </c>
      <c r="C217" t="str">
        <f>".2851"</f>
        <v>.2851</v>
      </c>
      <c r="D217" t="str">
        <f>".2981"</f>
        <v>.2981</v>
      </c>
      <c r="E217" t="str">
        <f>".2916"</f>
        <v>.2916</v>
      </c>
    </row>
    <row r="218" spans="1:5" ht="14.25">
      <c r="A218" t="str">
        <f>"28"</f>
        <v>28</v>
      </c>
      <c r="B218" t="s">
        <v>56</v>
      </c>
      <c r="C218" t="str">
        <f>".3261"</f>
        <v>.3261</v>
      </c>
      <c r="D218" t="str">
        <f>".2701"</f>
        <v>.2701</v>
      </c>
      <c r="E218" t="str">
        <f>".2981"</f>
        <v>.2981</v>
      </c>
    </row>
    <row r="219" spans="1:5" ht="14.25">
      <c r="A219" t="str">
        <f>"29"</f>
        <v>29</v>
      </c>
      <c r="B219" t="s">
        <v>55</v>
      </c>
      <c r="C219" t="str">
        <f>".3243"</f>
        <v>.3243</v>
      </c>
      <c r="D219" t="str">
        <f>".2779"</f>
        <v>.2779</v>
      </c>
      <c r="E219" t="str">
        <f>".3011"</f>
        <v>.3011</v>
      </c>
    </row>
    <row r="220" spans="1:5" ht="14.25">
      <c r="A220" t="str">
        <f>"30"</f>
        <v>30</v>
      </c>
      <c r="B220" t="s">
        <v>50</v>
      </c>
      <c r="C220" t="str">
        <f>".3171"</f>
        <v>.3171</v>
      </c>
      <c r="D220" t="str">
        <f>".2861"</f>
        <v>.2861</v>
      </c>
      <c r="E220" t="str">
        <f>".3016"</f>
        <v>.3016</v>
      </c>
    </row>
    <row r="221" spans="1:5" ht="14.25">
      <c r="A221" t="str">
        <f>"31"</f>
        <v>31</v>
      </c>
      <c r="B221" t="s">
        <v>38</v>
      </c>
      <c r="C221" t="str">
        <f>".2864"</f>
        <v>.2864</v>
      </c>
      <c r="D221" t="str">
        <f>".3202"</f>
        <v>.3202</v>
      </c>
      <c r="E221" t="str">
        <f>".3033"</f>
        <v>.3033</v>
      </c>
    </row>
    <row r="222" spans="1:5" ht="14.25">
      <c r="A222" t="str">
        <f>"32"</f>
        <v>32</v>
      </c>
      <c r="B222" t="s">
        <v>60</v>
      </c>
      <c r="C222" t="str">
        <f>".3323"</f>
        <v>.3323</v>
      </c>
      <c r="D222" t="str">
        <f>".2794"</f>
        <v>.2794</v>
      </c>
      <c r="E222" t="str">
        <f>".3058"</f>
        <v>.3058</v>
      </c>
    </row>
    <row r="223" spans="1:5" ht="14.25">
      <c r="A223" t="str">
        <f>"33"</f>
        <v>33</v>
      </c>
      <c r="B223" t="s">
        <v>48</v>
      </c>
      <c r="C223" t="str">
        <f>".3144"</f>
        <v>.3144</v>
      </c>
      <c r="D223" t="str">
        <f>".3013"</f>
        <v>.3013</v>
      </c>
      <c r="E223" t="str">
        <f>".3078"</f>
        <v>.3078</v>
      </c>
    </row>
    <row r="224" spans="1:5" ht="14.25">
      <c r="A224" t="str">
        <f>"34"</f>
        <v>34</v>
      </c>
      <c r="B224" t="s">
        <v>42</v>
      </c>
      <c r="C224" t="str">
        <f>".2945"</f>
        <v>.2945</v>
      </c>
      <c r="D224" t="str">
        <f>".3264"</f>
        <v>.3264</v>
      </c>
      <c r="E224" t="str">
        <f>".3104"</f>
        <v>.3104</v>
      </c>
    </row>
    <row r="225" spans="1:5" ht="14.25">
      <c r="A225" t="str">
        <f>"35"</f>
        <v>35</v>
      </c>
      <c r="B225" t="s">
        <v>46</v>
      </c>
      <c r="C225" t="str">
        <f>".3085"</f>
        <v>.3085</v>
      </c>
      <c r="D225" t="str">
        <f>".3193"</f>
        <v>.3193</v>
      </c>
      <c r="E225" t="str">
        <f>".3139"</f>
        <v>.3139</v>
      </c>
    </row>
    <row r="226" spans="1:5" ht="14.25">
      <c r="A226" t="str">
        <f>"36"</f>
        <v>36</v>
      </c>
      <c r="B226" t="s">
        <v>53</v>
      </c>
      <c r="C226" t="str">
        <f>".3235"</f>
        <v>.3235</v>
      </c>
      <c r="D226" t="str">
        <f>".3081"</f>
        <v>.3081</v>
      </c>
      <c r="E226" t="str">
        <f>".3158"</f>
        <v>.3158</v>
      </c>
    </row>
    <row r="227" spans="1:5" ht="14.25">
      <c r="A227" t="str">
        <f>"37"</f>
        <v>37</v>
      </c>
      <c r="B227" t="s">
        <v>54</v>
      </c>
      <c r="C227" t="str">
        <f>".3236"</f>
        <v>.3236</v>
      </c>
      <c r="D227" t="str">
        <f>".3108"</f>
        <v>.3108</v>
      </c>
      <c r="E227" t="str">
        <f>".3172"</f>
        <v>.3172</v>
      </c>
    </row>
    <row r="228" spans="1:5" ht="14.25">
      <c r="A228" t="str">
        <f>"38"</f>
        <v>38</v>
      </c>
      <c r="B228" t="s">
        <v>41</v>
      </c>
      <c r="C228" t="str">
        <f>".2935"</f>
        <v>.2935</v>
      </c>
      <c r="D228" t="str">
        <f>".3411"</f>
        <v>.3411</v>
      </c>
      <c r="E228" t="str">
        <f>".3173"</f>
        <v>.3173</v>
      </c>
    </row>
    <row r="229" spans="1:5" ht="14.25">
      <c r="A229" t="str">
        <f>"39"</f>
        <v>39</v>
      </c>
      <c r="B229" t="s">
        <v>52</v>
      </c>
      <c r="C229" t="str">
        <f>".3208"</f>
        <v>.3208</v>
      </c>
      <c r="D229" t="str">
        <f>".3216"</f>
        <v>.3216</v>
      </c>
      <c r="E229" t="str">
        <f>".3212"</f>
        <v>.3212</v>
      </c>
    </row>
    <row r="230" spans="1:5" ht="14.25">
      <c r="A230" t="str">
        <f>"40"</f>
        <v>40</v>
      </c>
      <c r="B230" t="s">
        <v>45</v>
      </c>
      <c r="C230" t="str">
        <f>".3049"</f>
        <v>.3049</v>
      </c>
      <c r="D230" t="str">
        <f>".3421"</f>
        <v>.3421</v>
      </c>
      <c r="E230" t="str">
        <f>".3235"</f>
        <v>.3235</v>
      </c>
    </row>
    <row r="231" spans="1:5" ht="14.25">
      <c r="A231" t="str">
        <f>"41"</f>
        <v>41</v>
      </c>
      <c r="B231" t="s">
        <v>32</v>
      </c>
      <c r="C231" t="str">
        <f>".2771"</f>
        <v>.2771</v>
      </c>
      <c r="D231" t="str">
        <f>".3855"</f>
        <v>.3855</v>
      </c>
      <c r="E231" t="str">
        <f>".3313"</f>
        <v>.3313</v>
      </c>
    </row>
    <row r="232" spans="1:5" ht="14.25">
      <c r="A232" t="str">
        <f>"42"</f>
        <v>42</v>
      </c>
      <c r="B232" t="s">
        <v>63</v>
      </c>
      <c r="C232" t="str">
        <f>".3390"</f>
        <v>.3390</v>
      </c>
      <c r="D232" t="str">
        <f>".3264"</f>
        <v>.3264</v>
      </c>
      <c r="E232" t="str">
        <f>".3327"</f>
        <v>.3327</v>
      </c>
    </row>
    <row r="233" spans="1:5" ht="14.25">
      <c r="A233" t="str">
        <f>"43"</f>
        <v>43</v>
      </c>
      <c r="B233" t="s">
        <v>69</v>
      </c>
      <c r="C233" t="str">
        <f>".3553"</f>
        <v>.3553</v>
      </c>
      <c r="D233" t="str">
        <f>".3125"</f>
        <v>.3125</v>
      </c>
      <c r="E233" t="str">
        <f>".3339"</f>
        <v>.3339</v>
      </c>
    </row>
    <row r="234" spans="1:5" ht="14.25">
      <c r="A234" t="str">
        <f>"44"</f>
        <v>44</v>
      </c>
      <c r="B234" t="s">
        <v>57</v>
      </c>
      <c r="C234" t="str">
        <f>".3306"</f>
        <v>.3306</v>
      </c>
      <c r="D234" t="str">
        <f>".3385"</f>
        <v>.3385</v>
      </c>
      <c r="E234" t="str">
        <f>".3346"</f>
        <v>.3346</v>
      </c>
    </row>
    <row r="235" spans="1:5" ht="14.25">
      <c r="A235" t="str">
        <f>"45"</f>
        <v>45</v>
      </c>
      <c r="B235" t="s">
        <v>59</v>
      </c>
      <c r="C235" t="str">
        <f>".3321"</f>
        <v>.3321</v>
      </c>
      <c r="D235" t="str">
        <f>".3403"</f>
        <v>.3403</v>
      </c>
      <c r="E235" t="str">
        <f>".3362"</f>
        <v>.3362</v>
      </c>
    </row>
    <row r="236" spans="1:5" ht="14.25">
      <c r="A236" t="str">
        <f>"46"</f>
        <v>46</v>
      </c>
      <c r="B236" t="s">
        <v>65</v>
      </c>
      <c r="C236" t="str">
        <f>".3439"</f>
        <v>.3439</v>
      </c>
      <c r="D236" t="str">
        <f>".3292"</f>
        <v>.3292</v>
      </c>
      <c r="E236" t="str">
        <f>".3365"</f>
        <v>.3365</v>
      </c>
    </row>
    <row r="237" spans="1:5" ht="14.25">
      <c r="A237" t="str">
        <f>"47"</f>
        <v>47</v>
      </c>
      <c r="B237" t="s">
        <v>64</v>
      </c>
      <c r="C237" t="str">
        <f>".3429"</f>
        <v>.3429</v>
      </c>
      <c r="D237" t="str">
        <f>".3328"</f>
        <v>.3328</v>
      </c>
      <c r="E237" t="str">
        <f>".3378"</f>
        <v>.3378</v>
      </c>
    </row>
    <row r="238" spans="1:5" ht="14.25">
      <c r="A238" t="str">
        <f>"48"</f>
        <v>48</v>
      </c>
      <c r="B238" t="s">
        <v>62</v>
      </c>
      <c r="C238" t="str">
        <f>".3378"</f>
        <v>.3378</v>
      </c>
      <c r="D238" t="str">
        <f>".3391"</f>
        <v>.3391</v>
      </c>
      <c r="E238" t="str">
        <f>".3384"</f>
        <v>.3384</v>
      </c>
    </row>
    <row r="239" spans="1:5" ht="14.25">
      <c r="A239" t="str">
        <f>"49"</f>
        <v>49</v>
      </c>
      <c r="B239" t="s">
        <v>47</v>
      </c>
      <c r="C239" t="str">
        <f>".3131"</f>
        <v>.3131</v>
      </c>
      <c r="D239" t="str">
        <f>".3839"</f>
        <v>.3839</v>
      </c>
      <c r="E239" t="str">
        <f>".3485"</f>
        <v>.3485</v>
      </c>
    </row>
    <row r="240" spans="1:5" ht="14.25">
      <c r="A240" t="str">
        <f>"50"</f>
        <v>50</v>
      </c>
      <c r="B240" t="s">
        <v>77</v>
      </c>
      <c r="C240" t="str">
        <f>".3668"</f>
        <v>.3668</v>
      </c>
      <c r="D240" t="str">
        <f>".3313"</f>
        <v>.3313</v>
      </c>
      <c r="E240" t="str">
        <f>".3490"</f>
        <v>.3490</v>
      </c>
    </row>
    <row r="241" spans="1:5" ht="14.25">
      <c r="A241" t="str">
        <f>"51"</f>
        <v>51</v>
      </c>
      <c r="B241" t="s">
        <v>58</v>
      </c>
      <c r="C241" t="str">
        <f>".3308"</f>
        <v>.3308</v>
      </c>
      <c r="D241" t="str">
        <f>".3699"</f>
        <v>.3699</v>
      </c>
      <c r="E241" t="str">
        <f>".3503"</f>
        <v>.3503</v>
      </c>
    </row>
    <row r="242" spans="1:5" ht="14.25">
      <c r="A242" t="str">
        <f>"52"</f>
        <v>52</v>
      </c>
      <c r="B242" t="s">
        <v>87</v>
      </c>
      <c r="C242" t="str">
        <f>".3983"</f>
        <v>.3983</v>
      </c>
      <c r="D242" t="str">
        <f>".3112"</f>
        <v>.3112</v>
      </c>
      <c r="E242" t="str">
        <f>".3547"</f>
        <v>.3547</v>
      </c>
    </row>
    <row r="243" spans="1:5" ht="14.25">
      <c r="A243" t="str">
        <f>"53"</f>
        <v>53</v>
      </c>
      <c r="B243" t="s">
        <v>68</v>
      </c>
      <c r="C243" t="str">
        <f>".3551"</f>
        <v>.3551</v>
      </c>
      <c r="D243" t="str">
        <f>".3577"</f>
        <v>.3577</v>
      </c>
      <c r="E243" t="str">
        <f>".3564"</f>
        <v>.3564</v>
      </c>
    </row>
    <row r="244" spans="1:5" ht="14.25">
      <c r="A244" t="str">
        <f>"54"</f>
        <v>54</v>
      </c>
      <c r="B244" t="s">
        <v>82</v>
      </c>
      <c r="C244" t="str">
        <f>".3915"</f>
        <v>.3915</v>
      </c>
      <c r="D244" t="str">
        <f>".3288"</f>
        <v>.3288</v>
      </c>
      <c r="E244" t="str">
        <f>".3602"</f>
        <v>.3602</v>
      </c>
    </row>
    <row r="245" spans="1:5" ht="14.25">
      <c r="A245" t="str">
        <f>"55"</f>
        <v>55</v>
      </c>
      <c r="B245" t="s">
        <v>85</v>
      </c>
      <c r="C245" t="str">
        <f>".3954"</f>
        <v>.3954</v>
      </c>
      <c r="D245" t="str">
        <f>".3284"</f>
        <v>.3284</v>
      </c>
      <c r="E245" t="str">
        <f>".3619"</f>
        <v>.3619</v>
      </c>
    </row>
    <row r="246" spans="1:5" ht="14.25">
      <c r="A246" t="str">
        <f>"56"</f>
        <v>56</v>
      </c>
      <c r="B246" t="s">
        <v>61</v>
      </c>
      <c r="C246" t="str">
        <f>".3359"</f>
        <v>.3359</v>
      </c>
      <c r="D246" t="str">
        <f>".3966"</f>
        <v>.3966</v>
      </c>
      <c r="E246" t="str">
        <f>".3663"</f>
        <v>.3663</v>
      </c>
    </row>
    <row r="247" spans="1:5" ht="14.25">
      <c r="A247" t="str">
        <f>"57"</f>
        <v>57</v>
      </c>
      <c r="B247" t="s">
        <v>70</v>
      </c>
      <c r="C247" t="str">
        <f>".3555"</f>
        <v>.3555</v>
      </c>
      <c r="D247" t="str">
        <f>".3791"</f>
        <v>.3791</v>
      </c>
      <c r="E247" t="str">
        <f>".3673"</f>
        <v>.3673</v>
      </c>
    </row>
    <row r="248" spans="1:5" ht="14.25">
      <c r="A248" t="str">
        <f>"58"</f>
        <v>58</v>
      </c>
      <c r="B248" t="s">
        <v>76</v>
      </c>
      <c r="C248" t="str">
        <f>".3668"</f>
        <v>.3668</v>
      </c>
      <c r="D248" t="str">
        <f>".3691"</f>
        <v>.3691</v>
      </c>
      <c r="E248" t="str">
        <f>".3679"</f>
        <v>.3679</v>
      </c>
    </row>
    <row r="249" spans="1:5" ht="14.25">
      <c r="A249" t="str">
        <f>"59"</f>
        <v>59</v>
      </c>
      <c r="B249" t="s">
        <v>111</v>
      </c>
      <c r="C249" t="str">
        <f>".3654"</f>
        <v>.3654</v>
      </c>
      <c r="D249" t="str">
        <f>".3811"</f>
        <v>.3811</v>
      </c>
      <c r="E249" t="str">
        <f>".3732"</f>
        <v>.3732</v>
      </c>
    </row>
    <row r="250" spans="1:5" ht="14.25">
      <c r="A250" t="str">
        <f>"60"</f>
        <v>60</v>
      </c>
      <c r="B250" t="s">
        <v>75</v>
      </c>
      <c r="C250" t="str">
        <f>".3658"</f>
        <v>.3658</v>
      </c>
      <c r="D250" t="str">
        <f>".3814"</f>
        <v>.3814</v>
      </c>
      <c r="E250" t="str">
        <f>".3736"</f>
        <v>.3736</v>
      </c>
    </row>
    <row r="251" spans="1:5" ht="14.25">
      <c r="A251" t="str">
        <f>"61"</f>
        <v>61</v>
      </c>
      <c r="B251" t="s">
        <v>90</v>
      </c>
      <c r="C251" t="str">
        <f>".4093"</f>
        <v>.4093</v>
      </c>
      <c r="D251" t="str">
        <f>".3433"</f>
        <v>.3433</v>
      </c>
      <c r="E251" t="str">
        <f>".3763"</f>
        <v>.3763</v>
      </c>
    </row>
    <row r="252" spans="1:5" ht="14.25">
      <c r="A252" t="str">
        <f>"62"</f>
        <v>62</v>
      </c>
      <c r="B252" t="s">
        <v>84</v>
      </c>
      <c r="C252" t="str">
        <f>".3935"</f>
        <v>.3935</v>
      </c>
      <c r="D252" t="str">
        <f>".3599"</f>
        <v>.3599</v>
      </c>
      <c r="E252" t="str">
        <f>".3767"</f>
        <v>.3767</v>
      </c>
    </row>
    <row r="253" spans="1:5" ht="14.25">
      <c r="A253" t="str">
        <f>"63"</f>
        <v>63</v>
      </c>
      <c r="B253" t="s">
        <v>78</v>
      </c>
      <c r="C253" t="str">
        <f>".3798"</f>
        <v>.3798</v>
      </c>
      <c r="D253" t="str">
        <f>".3739"</f>
        <v>.3739</v>
      </c>
      <c r="E253" t="str">
        <f>".3768"</f>
        <v>.3768</v>
      </c>
    </row>
    <row r="254" spans="1:5" ht="14.25">
      <c r="A254" t="str">
        <f>"64"</f>
        <v>64</v>
      </c>
      <c r="B254" t="s">
        <v>94</v>
      </c>
      <c r="C254" t="str">
        <f>".4238"</f>
        <v>.4238</v>
      </c>
      <c r="D254" t="str">
        <f>".3380"</f>
        <v>.3380</v>
      </c>
      <c r="E254" t="str">
        <f>".3809"</f>
        <v>.3809</v>
      </c>
    </row>
    <row r="255" spans="1:5" ht="14.25">
      <c r="A255" t="str">
        <f>"65"</f>
        <v>65</v>
      </c>
      <c r="B255" t="s">
        <v>72</v>
      </c>
      <c r="C255" t="str">
        <f>".3625"</f>
        <v>.3625</v>
      </c>
      <c r="D255" t="str">
        <f>".4039"</f>
        <v>.4039</v>
      </c>
      <c r="E255" t="str">
        <f>".3832"</f>
        <v>.3832</v>
      </c>
    </row>
    <row r="256" spans="1:5" ht="14.25">
      <c r="A256" t="str">
        <f>"66"</f>
        <v>66</v>
      </c>
      <c r="B256" t="s">
        <v>86</v>
      </c>
      <c r="C256" t="str">
        <f>".3981"</f>
        <v>.3981</v>
      </c>
      <c r="D256" t="str">
        <f>".3727"</f>
        <v>.3727</v>
      </c>
      <c r="E256" t="str">
        <f>".3854"</f>
        <v>.3854</v>
      </c>
    </row>
    <row r="257" spans="1:5" ht="14.25">
      <c r="A257" t="str">
        <f>"67"</f>
        <v>67</v>
      </c>
      <c r="B257" t="s">
        <v>91</v>
      </c>
      <c r="C257" t="str">
        <f>".4103"</f>
        <v>.4103</v>
      </c>
      <c r="D257" t="str">
        <f>".3649"</f>
        <v>.3649</v>
      </c>
      <c r="E257" t="str">
        <f>".3876"</f>
        <v>.3876</v>
      </c>
    </row>
    <row r="258" spans="1:5" ht="14.25">
      <c r="A258" t="str">
        <f>"68"</f>
        <v>68</v>
      </c>
      <c r="B258" t="s">
        <v>80</v>
      </c>
      <c r="C258" t="str">
        <f>".3869"</f>
        <v>.3869</v>
      </c>
      <c r="D258" t="str">
        <f>".3920"</f>
        <v>.3920</v>
      </c>
      <c r="E258" t="str">
        <f>".3894"</f>
        <v>.3894</v>
      </c>
    </row>
    <row r="259" spans="1:5" ht="14.25">
      <c r="A259" t="str">
        <f>"69"</f>
        <v>69</v>
      </c>
      <c r="B259" t="s">
        <v>71</v>
      </c>
      <c r="C259" t="str">
        <f>".3594"</f>
        <v>.3594</v>
      </c>
      <c r="D259" t="str">
        <f>".4274"</f>
        <v>.4274</v>
      </c>
      <c r="E259" t="str">
        <f>".3934"</f>
        <v>.3934</v>
      </c>
    </row>
    <row r="260" spans="1:5" ht="14.25">
      <c r="A260" t="str">
        <f>"70"</f>
        <v>70</v>
      </c>
      <c r="B260" t="s">
        <v>67</v>
      </c>
      <c r="C260" t="str">
        <f>".3478"</f>
        <v>.3478</v>
      </c>
      <c r="D260" t="str">
        <f>".4476"</f>
        <v>.4476</v>
      </c>
      <c r="E260" t="str">
        <f>".3977"</f>
        <v>.3977</v>
      </c>
    </row>
    <row r="261" spans="1:5" ht="14.25">
      <c r="A261" t="str">
        <f>"71"</f>
        <v>71</v>
      </c>
      <c r="B261" t="s">
        <v>73</v>
      </c>
      <c r="C261" t="str">
        <f>".3645"</f>
        <v>.3645</v>
      </c>
      <c r="D261" t="str">
        <f>".4357"</f>
        <v>.4357</v>
      </c>
      <c r="E261" t="str">
        <f>".4001"</f>
        <v>.4001</v>
      </c>
    </row>
    <row r="262" spans="1:5" ht="14.25">
      <c r="A262" t="str">
        <f>"72"</f>
        <v>72</v>
      </c>
      <c r="B262" t="s">
        <v>81</v>
      </c>
      <c r="C262" t="str">
        <f>".3876"</f>
        <v>.3876</v>
      </c>
      <c r="D262" t="str">
        <f>".4209"</f>
        <v>.4209</v>
      </c>
      <c r="E262" t="str">
        <f>".4043"</f>
        <v>.4043</v>
      </c>
    </row>
    <row r="263" spans="1:5" ht="14.25">
      <c r="A263" t="str">
        <f>"73"</f>
        <v>73</v>
      </c>
      <c r="B263" t="s">
        <v>88</v>
      </c>
      <c r="C263" t="str">
        <f>".4004"</f>
        <v>.4004</v>
      </c>
      <c r="D263" t="str">
        <f>".4144"</f>
        <v>.4144</v>
      </c>
      <c r="E263" t="str">
        <f>".4074"</f>
        <v>.4074</v>
      </c>
    </row>
    <row r="264" spans="1:5" ht="14.25">
      <c r="A264" t="str">
        <f>"74"</f>
        <v>74</v>
      </c>
      <c r="B264" t="s">
        <v>79</v>
      </c>
      <c r="C264" t="str">
        <f>".3858"</f>
        <v>.3858</v>
      </c>
      <c r="D264" t="str">
        <f>".4334"</f>
        <v>.4334</v>
      </c>
      <c r="E264" t="str">
        <f>".4096"</f>
        <v>.4096</v>
      </c>
    </row>
    <row r="265" spans="1:5" ht="14.25">
      <c r="A265" t="str">
        <f>"75"</f>
        <v>75</v>
      </c>
      <c r="B265" t="s">
        <v>93</v>
      </c>
      <c r="C265" t="str">
        <f>".4199"</f>
        <v>.4199</v>
      </c>
      <c r="D265" t="str">
        <f>".4211"</f>
        <v>.4211</v>
      </c>
      <c r="E265" t="str">
        <f>".4205"</f>
        <v>.4205</v>
      </c>
    </row>
    <row r="266" spans="1:5" ht="14.25">
      <c r="A266" t="str">
        <f>"76"</f>
        <v>76</v>
      </c>
      <c r="B266" t="s">
        <v>83</v>
      </c>
      <c r="C266" t="str">
        <f>".3925"</f>
        <v>.3925</v>
      </c>
      <c r="D266" t="str">
        <f>".4671"</f>
        <v>.4671</v>
      </c>
      <c r="E266" t="str">
        <f>".4298"</f>
        <v>.4298</v>
      </c>
    </row>
    <row r="267" spans="1:5" ht="14.25">
      <c r="A267" t="str">
        <f>"77"</f>
        <v>77</v>
      </c>
      <c r="B267" t="s">
        <v>99</v>
      </c>
      <c r="C267" t="str">
        <f>".4733"</f>
        <v>.4733</v>
      </c>
      <c r="D267" t="str">
        <f>".4514"</f>
        <v>.4514</v>
      </c>
      <c r="E267" t="str">
        <f>".4623"</f>
        <v>.4623</v>
      </c>
    </row>
    <row r="268" spans="1:5" ht="14.25">
      <c r="A268" t="str">
        <f>"78"</f>
        <v>78</v>
      </c>
      <c r="B268" t="s">
        <v>96</v>
      </c>
      <c r="C268" t="str">
        <f>".4409"</f>
        <v>.4409</v>
      </c>
      <c r="D268" t="str">
        <f>".4869"</f>
        <v>.4869</v>
      </c>
      <c r="E268" t="str">
        <f>".4639"</f>
        <v>.4639</v>
      </c>
    </row>
    <row r="269" spans="1:5" ht="14.25">
      <c r="A269" t="str">
        <f>"79"</f>
        <v>79</v>
      </c>
      <c r="B269" t="s">
        <v>98</v>
      </c>
      <c r="C269" t="str">
        <f>".4598"</f>
        <v>.4598</v>
      </c>
      <c r="D269" t="str">
        <f>".4864"</f>
        <v>.4864</v>
      </c>
      <c r="E269" t="str">
        <f>".4731"</f>
        <v>.4731</v>
      </c>
    </row>
    <row r="270" spans="1:5" ht="14.25">
      <c r="A270" t="str">
        <f>"80"</f>
        <v>80</v>
      </c>
      <c r="B270" t="s">
        <v>101</v>
      </c>
      <c r="C270" t="str">
        <f>".5300"</f>
        <v>.5300</v>
      </c>
      <c r="D270" t="str">
        <f>".4377"</f>
        <v>.4377</v>
      </c>
      <c r="E270" t="str">
        <f>".4838"</f>
        <v>.4838</v>
      </c>
    </row>
    <row r="271" spans="1:5" ht="14.25">
      <c r="A271" t="str">
        <f>"81"</f>
        <v>81</v>
      </c>
      <c r="B271" t="s">
        <v>112</v>
      </c>
      <c r="C271" t="str">
        <f>".5590"</f>
        <v>.5590</v>
      </c>
      <c r="D271" t="str">
        <f>".4486"</f>
        <v>.4486</v>
      </c>
      <c r="E271" t="str">
        <f>".5038"</f>
        <v>.5038</v>
      </c>
    </row>
    <row r="272" spans="1:5" ht="14.25">
      <c r="A272" t="str">
        <f>"82"</f>
        <v>82</v>
      </c>
      <c r="B272" t="s">
        <v>113</v>
      </c>
      <c r="C272" t="str">
        <f>".4463"</f>
        <v>.4463</v>
      </c>
      <c r="D272" t="str">
        <f>".5777"</f>
        <v>.5777</v>
      </c>
      <c r="E272" t="str">
        <f>".5120"</f>
        <v>.5120</v>
      </c>
    </row>
    <row r="273" spans="1:5" ht="14.25">
      <c r="A273" t="str">
        <f>"83"</f>
        <v>83</v>
      </c>
      <c r="B273" t="s">
        <v>100</v>
      </c>
      <c r="C273" t="str">
        <f>".4809"</f>
        <v>.4809</v>
      </c>
      <c r="D273" t="str">
        <f>".6004"</f>
        <v>.6004</v>
      </c>
      <c r="E273" t="str">
        <f>".5407"</f>
        <v>.5407</v>
      </c>
    </row>
    <row r="274" spans="1:5" ht="14.25">
      <c r="A274" t="str">
        <f>"84"</f>
        <v>84</v>
      </c>
      <c r="B274" t="s">
        <v>103</v>
      </c>
      <c r="C274" t="str">
        <f>".6980"</f>
        <v>.6980</v>
      </c>
      <c r="D274" t="str">
        <f>".4856"</f>
        <v>.4856</v>
      </c>
      <c r="E274" t="str">
        <f>".5918"</f>
        <v>.5918</v>
      </c>
    </row>
    <row r="275" spans="1:5" ht="14.25">
      <c r="A275" t="str">
        <f>"85"</f>
        <v>85</v>
      </c>
      <c r="B275" t="s">
        <v>49</v>
      </c>
      <c r="C275" t="str">
        <f>".3149"</f>
        <v>.3149</v>
      </c>
      <c r="D275" t="str">
        <f>"1.5443"</f>
        <v>1.5443</v>
      </c>
      <c r="E275" t="str">
        <f>".9296"</f>
        <v>.9296</v>
      </c>
    </row>
    <row r="276" spans="1:5" ht="14.25">
      <c r="A276" t="str">
        <f>"86"</f>
        <v>86</v>
      </c>
      <c r="B276" t="s">
        <v>89</v>
      </c>
      <c r="C276" t="str">
        <f>".4050"</f>
        <v>.4050</v>
      </c>
      <c r="D276" t="str">
        <f>"6.4601"</f>
        <v>6.4601</v>
      </c>
      <c r="E276" t="str">
        <f>"3.4325"</f>
        <v>3.4325</v>
      </c>
    </row>
    <row r="277" spans="1:5" ht="14.25">
      <c r="A277" t="str">
        <f>"87"</f>
        <v>87</v>
      </c>
      <c r="B277" t="s">
        <v>51</v>
      </c>
      <c r="C277" t="str">
        <f>".3190"</f>
        <v>.3190</v>
      </c>
      <c r="D277" t="str">
        <f>"7.6486"</f>
        <v>7.6486</v>
      </c>
      <c r="E277" t="str">
        <f>"3.9838"</f>
        <v>3.9838</v>
      </c>
    </row>
    <row r="279" ht="14.25">
      <c r="A279" t="s">
        <v>114</v>
      </c>
    </row>
    <row r="280" spans="1:8" ht="14.25">
      <c r="A280" t="s">
        <v>4</v>
      </c>
      <c r="B280" t="s">
        <v>5</v>
      </c>
      <c r="C280" t="s">
        <v>6</v>
      </c>
      <c r="D280" t="s">
        <v>7</v>
      </c>
      <c r="E280" t="s">
        <v>8</v>
      </c>
      <c r="F280" t="s">
        <v>9</v>
      </c>
      <c r="G280" t="s">
        <v>10</v>
      </c>
      <c r="H280" t="s">
        <v>14</v>
      </c>
    </row>
    <row r="281" spans="1:8" ht="14.25">
      <c r="A281">
        <v>1</v>
      </c>
      <c r="B281" t="s">
        <v>91</v>
      </c>
      <c r="C281" t="str">
        <f>".147"</f>
        <v>.147</v>
      </c>
      <c r="D281" t="str">
        <f>".239"</f>
        <v>.239</v>
      </c>
      <c r="E281" t="str">
        <f>".124"</f>
        <v>.124</v>
      </c>
      <c r="F281" t="str">
        <f>".189"</f>
        <v>.189</v>
      </c>
      <c r="G281" t="str">
        <f>".156"</f>
        <v>.156</v>
      </c>
      <c r="H281" t="str">
        <f>".1710"</f>
        <v>.1710</v>
      </c>
    </row>
    <row r="282" spans="1:8" ht="14.25">
      <c r="A282">
        <v>2</v>
      </c>
      <c r="B282" t="s">
        <v>34</v>
      </c>
      <c r="C282" t="str">
        <f>".112"</f>
        <v>.112</v>
      </c>
      <c r="D282" t="str">
        <f>".359"</f>
        <v>.359</v>
      </c>
      <c r="E282" t="str">
        <f>".087"</f>
        <v>.087</v>
      </c>
      <c r="F282" t="str">
        <f>".147"</f>
        <v>.147</v>
      </c>
      <c r="G282" t="str">
        <f>".178"</f>
        <v>.178</v>
      </c>
      <c r="H282" t="str">
        <f>".1766"</f>
        <v>.1766</v>
      </c>
    </row>
    <row r="283" spans="1:8" ht="14.25">
      <c r="A283">
        <v>3</v>
      </c>
      <c r="B283" t="s">
        <v>29</v>
      </c>
      <c r="C283" t="str">
        <f>".142"</f>
        <v>.142</v>
      </c>
      <c r="D283" t="str">
        <f>".268"</f>
        <v>.268</v>
      </c>
      <c r="E283" t="str">
        <f>".132"</f>
        <v>.132</v>
      </c>
      <c r="F283" t="str">
        <f>".113"</f>
        <v>.113</v>
      </c>
      <c r="G283" t="str">
        <f>".252"</f>
        <v>.252</v>
      </c>
      <c r="H283" t="str">
        <f>".1814"</f>
        <v>.1814</v>
      </c>
    </row>
    <row r="284" spans="1:8" ht="14.25">
      <c r="A284">
        <v>4</v>
      </c>
      <c r="B284" t="s">
        <v>30</v>
      </c>
      <c r="C284" t="str">
        <f>".257"</f>
        <v>.257</v>
      </c>
      <c r="D284" t="str">
        <f>".134"</f>
        <v>.134</v>
      </c>
      <c r="E284" t="str">
        <f>".145"</f>
        <v>.145</v>
      </c>
      <c r="F284" t="str">
        <f>".145"</f>
        <v>.145</v>
      </c>
      <c r="G284" t="str">
        <f>".233"</f>
        <v>.233</v>
      </c>
      <c r="H284" t="str">
        <f>".1828"</f>
        <v>.1828</v>
      </c>
    </row>
    <row r="285" spans="1:8" ht="14.25">
      <c r="A285">
        <v>5</v>
      </c>
      <c r="B285" t="s">
        <v>27</v>
      </c>
      <c r="C285" t="str">
        <f>".184"</f>
        <v>.184</v>
      </c>
      <c r="D285" t="str">
        <f>".206"</f>
        <v>.206</v>
      </c>
      <c r="E285" t="str">
        <f>".206"</f>
        <v>.206</v>
      </c>
      <c r="F285" t="str">
        <f>".146"</f>
        <v>.146</v>
      </c>
      <c r="G285" t="str">
        <f>".198"</f>
        <v>.198</v>
      </c>
      <c r="H285" t="str">
        <f>".1880"</f>
        <v>.1880</v>
      </c>
    </row>
    <row r="286" spans="1:8" ht="14.25">
      <c r="A286">
        <v>6</v>
      </c>
      <c r="B286" t="s">
        <v>23</v>
      </c>
      <c r="C286" t="str">
        <f>".214"</f>
        <v>.214</v>
      </c>
      <c r="D286" t="str">
        <f>".201"</f>
        <v>.201</v>
      </c>
      <c r="E286" t="str">
        <f>".292"</f>
        <v>.292</v>
      </c>
      <c r="F286" t="str">
        <f>".195"</f>
        <v>.195</v>
      </c>
      <c r="G286" t="str">
        <f>".064"</f>
        <v>.064</v>
      </c>
      <c r="H286" t="str">
        <f>".1932"</f>
        <v>.1932</v>
      </c>
    </row>
    <row r="287" spans="1:8" ht="14.25">
      <c r="A287">
        <v>7</v>
      </c>
      <c r="B287" t="s">
        <v>115</v>
      </c>
      <c r="C287" t="str">
        <f>".208"</f>
        <v>.208</v>
      </c>
      <c r="D287" t="str">
        <f>".261"</f>
        <v>.261</v>
      </c>
      <c r="E287" t="str">
        <f>".172"</f>
        <v>.172</v>
      </c>
      <c r="F287" t="str">
        <f>".195"</f>
        <v>.195</v>
      </c>
      <c r="G287" t="str">
        <f>".187"</f>
        <v>.187</v>
      </c>
      <c r="H287" t="str">
        <f>".2046"</f>
        <v>.2046</v>
      </c>
    </row>
    <row r="288" spans="1:8" ht="14.25">
      <c r="A288">
        <v>8</v>
      </c>
      <c r="B288" t="s">
        <v>116</v>
      </c>
      <c r="C288" t="str">
        <f>".324"</f>
        <v>.324</v>
      </c>
      <c r="D288" t="str">
        <f>".238"</f>
        <v>.238</v>
      </c>
      <c r="E288" t="str">
        <f>".090"</f>
        <v>.090</v>
      </c>
      <c r="F288" t="str">
        <f>".238"</f>
        <v>.238</v>
      </c>
      <c r="G288" t="str">
        <f>".137"</f>
        <v>.137</v>
      </c>
      <c r="H288" t="str">
        <f>".2054"</f>
        <v>.2054</v>
      </c>
    </row>
    <row r="289" spans="1:8" ht="14.25">
      <c r="A289">
        <v>9</v>
      </c>
      <c r="B289" t="s">
        <v>66</v>
      </c>
      <c r="C289" t="str">
        <f>".152"</f>
        <v>.152</v>
      </c>
      <c r="D289" t="str">
        <f>".183"</f>
        <v>.183</v>
      </c>
      <c r="E289" t="str">
        <f>".205"</f>
        <v>.205</v>
      </c>
      <c r="F289" t="str">
        <f>".319"</f>
        <v>.319</v>
      </c>
      <c r="G289" t="str">
        <f>".191"</f>
        <v>.191</v>
      </c>
      <c r="H289" t="str">
        <f>".2100"</f>
        <v>.2100</v>
      </c>
    </row>
    <row r="290" spans="1:8" ht="14.25">
      <c r="A290">
        <v>10</v>
      </c>
      <c r="B290" t="s">
        <v>80</v>
      </c>
      <c r="C290" t="str">
        <f>".190"</f>
        <v>.190</v>
      </c>
      <c r="D290" t="str">
        <f>".184"</f>
        <v>.184</v>
      </c>
      <c r="E290" t="str">
        <f>".182"</f>
        <v>.182</v>
      </c>
      <c r="F290" t="str">
        <f>".209"</f>
        <v>.209</v>
      </c>
      <c r="G290" t="str">
        <f>".286"</f>
        <v>.286</v>
      </c>
      <c r="H290" t="str">
        <f>".2102"</f>
        <v>.2102</v>
      </c>
    </row>
    <row r="291" spans="1:8" ht="14.25">
      <c r="A291">
        <v>11</v>
      </c>
      <c r="B291" t="s">
        <v>19</v>
      </c>
      <c r="C291" t="str">
        <f>".233"</f>
        <v>.233</v>
      </c>
      <c r="D291" t="str">
        <f>".196"</f>
        <v>.196</v>
      </c>
      <c r="E291" t="str">
        <f>".239"</f>
        <v>.239</v>
      </c>
      <c r="F291" t="str">
        <f>".212"</f>
        <v>.212</v>
      </c>
      <c r="G291" t="str">
        <f>".187"</f>
        <v>.187</v>
      </c>
      <c r="H291" t="str">
        <f>".2134"</f>
        <v>.2134</v>
      </c>
    </row>
    <row r="292" spans="1:8" ht="14.25">
      <c r="A292">
        <v>12</v>
      </c>
      <c r="B292" t="s">
        <v>45</v>
      </c>
      <c r="C292" t="str">
        <f>".341"</f>
        <v>.341</v>
      </c>
      <c r="D292" t="str">
        <f>".244"</f>
        <v>.244</v>
      </c>
      <c r="E292" t="str">
        <f>".155"</f>
        <v>.155</v>
      </c>
      <c r="F292" t="str">
        <f>".177"</f>
        <v>.177</v>
      </c>
      <c r="G292" t="str">
        <f>".152"</f>
        <v>.152</v>
      </c>
      <c r="H292" t="str">
        <f>".2138"</f>
        <v>.2138</v>
      </c>
    </row>
    <row r="293" spans="1:8" ht="14.25">
      <c r="A293">
        <v>13</v>
      </c>
      <c r="B293" t="s">
        <v>117</v>
      </c>
      <c r="C293" t="str">
        <f>".129"</f>
        <v>.129</v>
      </c>
      <c r="D293" t="str">
        <f>".218"</f>
        <v>.218</v>
      </c>
      <c r="E293" t="str">
        <f>".266"</f>
        <v>.266</v>
      </c>
      <c r="F293" t="str">
        <f>".274"</f>
        <v>.274</v>
      </c>
      <c r="G293" t="str">
        <f>".185"</f>
        <v>.185</v>
      </c>
      <c r="H293" t="str">
        <f>".2144"</f>
        <v>.2144</v>
      </c>
    </row>
    <row r="294" spans="1:8" ht="14.25">
      <c r="A294">
        <v>14</v>
      </c>
      <c r="B294" t="s">
        <v>68</v>
      </c>
      <c r="C294" t="str">
        <f>".167"</f>
        <v>.167</v>
      </c>
      <c r="D294" t="str">
        <f>".236"</f>
        <v>.236</v>
      </c>
      <c r="E294" t="str">
        <f>".229"</f>
        <v>.229</v>
      </c>
      <c r="F294" t="str">
        <f>".219"</f>
        <v>.219</v>
      </c>
      <c r="G294" t="str">
        <f>".224"</f>
        <v>.224</v>
      </c>
      <c r="H294" t="str">
        <f>".2150"</f>
        <v>.2150</v>
      </c>
    </row>
    <row r="295" spans="1:8" ht="14.25">
      <c r="A295">
        <v>15</v>
      </c>
      <c r="B295" t="s">
        <v>20</v>
      </c>
      <c r="C295" t="str">
        <f>".213"</f>
        <v>.213</v>
      </c>
      <c r="D295" t="str">
        <f>".236"</f>
        <v>.236</v>
      </c>
      <c r="E295" t="str">
        <f>".249"</f>
        <v>.249</v>
      </c>
      <c r="F295" t="str">
        <f>".151"</f>
        <v>.151</v>
      </c>
      <c r="G295" t="str">
        <f>".229"</f>
        <v>.229</v>
      </c>
      <c r="H295" t="str">
        <f>".2156"</f>
        <v>.2156</v>
      </c>
    </row>
    <row r="296" spans="1:8" ht="14.25">
      <c r="A296">
        <v>16</v>
      </c>
      <c r="B296" t="s">
        <v>36</v>
      </c>
      <c r="C296" t="str">
        <f>".127"</f>
        <v>.127</v>
      </c>
      <c r="D296" t="str">
        <f>".209"</f>
        <v>.209</v>
      </c>
      <c r="E296" t="str">
        <f>".293"</f>
        <v>.293</v>
      </c>
      <c r="F296" t="str">
        <f>".175"</f>
        <v>.175</v>
      </c>
      <c r="G296" t="str">
        <f>".289"</f>
        <v>.289</v>
      </c>
      <c r="H296" t="str">
        <f>".2186"</f>
        <v>.2186</v>
      </c>
    </row>
    <row r="297" spans="1:8" ht="14.25">
      <c r="A297">
        <v>17</v>
      </c>
      <c r="B297" t="s">
        <v>85</v>
      </c>
      <c r="C297" t="str">
        <f>".147"</f>
        <v>.147</v>
      </c>
      <c r="D297" t="str">
        <f>".277"</f>
        <v>.277</v>
      </c>
      <c r="E297" t="str">
        <f>".279"</f>
        <v>.279</v>
      </c>
      <c r="F297" t="str">
        <f>".206"</f>
        <v>.206</v>
      </c>
      <c r="G297" t="str">
        <f>".188"</f>
        <v>.188</v>
      </c>
      <c r="H297" t="str">
        <f>".2194"</f>
        <v>.2194</v>
      </c>
    </row>
    <row r="298" spans="1:8" ht="14.25">
      <c r="A298">
        <v>18</v>
      </c>
      <c r="B298" t="s">
        <v>39</v>
      </c>
      <c r="C298" t="str">
        <f>".177"</f>
        <v>.177</v>
      </c>
      <c r="D298" t="str">
        <f>".356"</f>
        <v>.356</v>
      </c>
      <c r="E298" t="str">
        <f>".109"</f>
        <v>.109</v>
      </c>
      <c r="F298" t="str">
        <f>".188"</f>
        <v>.188</v>
      </c>
      <c r="G298" t="str">
        <f>".274"</f>
        <v>.274</v>
      </c>
      <c r="H298" t="str">
        <f>".2208"</f>
        <v>.2208</v>
      </c>
    </row>
    <row r="299" spans="1:8" ht="14.25">
      <c r="A299">
        <v>19</v>
      </c>
      <c r="B299" t="s">
        <v>31</v>
      </c>
      <c r="C299" t="str">
        <f>".206"</f>
        <v>.206</v>
      </c>
      <c r="D299" t="str">
        <f>".258"</f>
        <v>.258</v>
      </c>
      <c r="E299" t="str">
        <f>".206"</f>
        <v>.206</v>
      </c>
      <c r="F299" t="str">
        <f>".190"</f>
        <v>.190</v>
      </c>
      <c r="G299" t="str">
        <f>".249"</f>
        <v>.249</v>
      </c>
      <c r="H299" t="str">
        <f>".2218"</f>
        <v>.2218</v>
      </c>
    </row>
    <row r="300" spans="1:8" ht="14.25">
      <c r="A300">
        <v>20</v>
      </c>
      <c r="B300" t="s">
        <v>43</v>
      </c>
      <c r="C300" t="str">
        <f>".169"</f>
        <v>.169</v>
      </c>
      <c r="D300" t="str">
        <f>".204"</f>
        <v>.204</v>
      </c>
      <c r="E300" t="str">
        <f>".268"</f>
        <v>.268</v>
      </c>
      <c r="F300" t="str">
        <f>".264"</f>
        <v>.264</v>
      </c>
      <c r="G300" t="str">
        <f>".208"</f>
        <v>.208</v>
      </c>
      <c r="H300" t="str">
        <f>".2226"</f>
        <v>.2226</v>
      </c>
    </row>
    <row r="301" spans="1:8" ht="14.25">
      <c r="A301">
        <v>21</v>
      </c>
      <c r="B301" t="s">
        <v>17</v>
      </c>
      <c r="C301" t="str">
        <f>".328"</f>
        <v>.328</v>
      </c>
      <c r="D301" t="str">
        <f>".171"</f>
        <v>.171</v>
      </c>
      <c r="E301" t="str">
        <f>".209"</f>
        <v>.209</v>
      </c>
      <c r="F301" t="str">
        <f>".180"</f>
        <v>.180</v>
      </c>
      <c r="G301" t="str">
        <f>".238"</f>
        <v>.238</v>
      </c>
      <c r="H301" t="str">
        <f>".2252"</f>
        <v>.2252</v>
      </c>
    </row>
    <row r="302" spans="1:8" ht="14.25">
      <c r="A302">
        <v>22</v>
      </c>
      <c r="B302" t="s">
        <v>26</v>
      </c>
      <c r="C302" t="str">
        <f>".231"</f>
        <v>.231</v>
      </c>
      <c r="D302" t="str">
        <f>".129"</f>
        <v>.129</v>
      </c>
      <c r="E302" t="str">
        <f>".156"</f>
        <v>.156</v>
      </c>
      <c r="F302" t="str">
        <f>".321"</f>
        <v>.321</v>
      </c>
      <c r="G302" t="str">
        <f>".297"</f>
        <v>.297</v>
      </c>
      <c r="H302" t="str">
        <f>".2268"</f>
        <v>.2268</v>
      </c>
    </row>
    <row r="303" spans="1:8" ht="14.25">
      <c r="A303">
        <v>23</v>
      </c>
      <c r="B303" t="s">
        <v>95</v>
      </c>
      <c r="C303" t="str">
        <f>".205"</f>
        <v>.205</v>
      </c>
      <c r="D303" t="str">
        <f>".178"</f>
        <v>.178</v>
      </c>
      <c r="E303" t="str">
        <f>".183"</f>
        <v>.183</v>
      </c>
      <c r="F303" t="str">
        <f>".296"</f>
        <v>.296</v>
      </c>
      <c r="G303" t="str">
        <f>".288"</f>
        <v>.288</v>
      </c>
      <c r="H303" t="str">
        <f>".2300"</f>
        <v>.2300</v>
      </c>
    </row>
    <row r="304" spans="1:8" ht="14.25">
      <c r="A304">
        <v>24</v>
      </c>
      <c r="B304" t="s">
        <v>118</v>
      </c>
      <c r="C304" t="str">
        <f>".124"</f>
        <v>.124</v>
      </c>
      <c r="D304" t="str">
        <f>".309"</f>
        <v>.309</v>
      </c>
      <c r="E304" t="str">
        <f>".216"</f>
        <v>.216</v>
      </c>
      <c r="F304" t="str">
        <f>".216"</f>
        <v>.216</v>
      </c>
      <c r="G304" t="str">
        <f>".287"</f>
        <v>.287</v>
      </c>
      <c r="H304" t="str">
        <f>".2304"</f>
        <v>.2304</v>
      </c>
    </row>
    <row r="305" spans="1:8" ht="14.25">
      <c r="A305">
        <v>25</v>
      </c>
      <c r="B305" t="s">
        <v>15</v>
      </c>
      <c r="C305" t="str">
        <f>".152"</f>
        <v>.152</v>
      </c>
      <c r="D305" t="str">
        <f>".269"</f>
        <v>.269</v>
      </c>
      <c r="E305" t="str">
        <f>".156"</f>
        <v>.156</v>
      </c>
      <c r="F305" t="str">
        <f>".289"</f>
        <v>.289</v>
      </c>
      <c r="G305" t="str">
        <f>".287"</f>
        <v>.287</v>
      </c>
      <c r="H305" t="str">
        <f>".2306"</f>
        <v>.2306</v>
      </c>
    </row>
    <row r="306" spans="1:8" ht="14.25">
      <c r="A306">
        <v>26</v>
      </c>
      <c r="B306" t="s">
        <v>28</v>
      </c>
      <c r="C306" t="str">
        <f>".241"</f>
        <v>.241</v>
      </c>
      <c r="D306" t="str">
        <f>".231"</f>
        <v>.231</v>
      </c>
      <c r="E306" t="str">
        <f>".342"</f>
        <v>.342</v>
      </c>
      <c r="F306" t="str">
        <f>".099"</f>
        <v>.099</v>
      </c>
      <c r="G306" t="str">
        <f>".249"</f>
        <v>.249</v>
      </c>
      <c r="H306" t="str">
        <f>".2324"</f>
        <v>.2324</v>
      </c>
    </row>
    <row r="307" spans="1:8" ht="14.25">
      <c r="A307">
        <v>27</v>
      </c>
      <c r="B307" t="s">
        <v>37</v>
      </c>
      <c r="C307" t="str">
        <f>".327"</f>
        <v>.327</v>
      </c>
      <c r="D307" t="str">
        <f>".210"</f>
        <v>.210</v>
      </c>
      <c r="E307" t="str">
        <f>".151"</f>
        <v>.151</v>
      </c>
      <c r="F307" t="str">
        <f>".188"</f>
        <v>.188</v>
      </c>
      <c r="G307" t="str">
        <f>".328"</f>
        <v>.328</v>
      </c>
      <c r="H307" t="str">
        <f>".2408"</f>
        <v>.2408</v>
      </c>
    </row>
    <row r="308" spans="1:8" ht="14.25">
      <c r="A308">
        <v>28</v>
      </c>
      <c r="B308" t="s">
        <v>71</v>
      </c>
      <c r="C308" t="str">
        <f>".278"</f>
        <v>.278</v>
      </c>
      <c r="D308" t="str">
        <f>".210"</f>
        <v>.210</v>
      </c>
      <c r="E308" t="str">
        <f>".284"</f>
        <v>.284</v>
      </c>
      <c r="F308" t="str">
        <f>".248"</f>
        <v>.248</v>
      </c>
      <c r="G308" t="str">
        <f>".185"</f>
        <v>.185</v>
      </c>
      <c r="H308" t="str">
        <f>".2410"</f>
        <v>.2410</v>
      </c>
    </row>
    <row r="309" spans="1:8" ht="14.25">
      <c r="A309">
        <v>29</v>
      </c>
      <c r="B309" t="s">
        <v>119</v>
      </c>
      <c r="C309" t="str">
        <f>".278"</f>
        <v>.278</v>
      </c>
      <c r="D309" t="str">
        <f>".339"</f>
        <v>.339</v>
      </c>
      <c r="E309" t="str">
        <f>".154"</f>
        <v>.154</v>
      </c>
      <c r="F309" t="str">
        <f>".326"</f>
        <v>.326</v>
      </c>
      <c r="G309" t="str">
        <f>".119"</f>
        <v>.119</v>
      </c>
      <c r="H309" t="str">
        <f>".2432"</f>
        <v>.2432</v>
      </c>
    </row>
    <row r="310" spans="1:8" ht="14.25">
      <c r="A310">
        <v>30</v>
      </c>
      <c r="B310" t="s">
        <v>120</v>
      </c>
      <c r="C310" t="str">
        <f>".279"</f>
        <v>.279</v>
      </c>
      <c r="D310" t="str">
        <f>".151"</f>
        <v>.151</v>
      </c>
      <c r="E310" t="str">
        <f>".247"</f>
        <v>.247</v>
      </c>
      <c r="F310" t="str">
        <f>".278"</f>
        <v>.278</v>
      </c>
      <c r="G310" t="str">
        <f>".264"</f>
        <v>.264</v>
      </c>
      <c r="H310" t="str">
        <f>".2438"</f>
        <v>.2438</v>
      </c>
    </row>
    <row r="311" spans="1:8" ht="14.25">
      <c r="A311">
        <v>31</v>
      </c>
      <c r="B311" t="s">
        <v>33</v>
      </c>
      <c r="C311" t="str">
        <f>".248"</f>
        <v>.248</v>
      </c>
      <c r="D311" t="str">
        <f>".168"</f>
        <v>.168</v>
      </c>
      <c r="E311" t="str">
        <f>".248"</f>
        <v>.248</v>
      </c>
      <c r="F311" t="str">
        <f>".411"</f>
        <v>.411</v>
      </c>
      <c r="G311" t="str">
        <f>".148"</f>
        <v>.148</v>
      </c>
      <c r="H311" t="str">
        <f>".2446"</f>
        <v>.2446</v>
      </c>
    </row>
    <row r="312" spans="1:8" ht="14.25">
      <c r="A312">
        <v>32</v>
      </c>
      <c r="B312" t="s">
        <v>18</v>
      </c>
      <c r="C312" t="str">
        <f>".274"</f>
        <v>.274</v>
      </c>
      <c r="D312" t="str">
        <f>".229"</f>
        <v>.229</v>
      </c>
      <c r="E312" t="str">
        <f>".184"</f>
        <v>.184</v>
      </c>
      <c r="F312" t="str">
        <f>".284"</f>
        <v>.284</v>
      </c>
      <c r="G312" t="str">
        <f>".271"</f>
        <v>.271</v>
      </c>
      <c r="H312" t="str">
        <f>".2484"</f>
        <v>.2484</v>
      </c>
    </row>
    <row r="313" spans="1:8" ht="14.25">
      <c r="A313">
        <v>33</v>
      </c>
      <c r="B313" t="s">
        <v>54</v>
      </c>
      <c r="C313" t="str">
        <f>".271"</f>
        <v>.271</v>
      </c>
      <c r="D313" t="str">
        <f>".253"</f>
        <v>.253</v>
      </c>
      <c r="E313" t="str">
        <f>".239"</f>
        <v>.239</v>
      </c>
      <c r="F313" t="str">
        <f>".208"</f>
        <v>.208</v>
      </c>
      <c r="G313" t="str">
        <f>".272"</f>
        <v>.272</v>
      </c>
      <c r="H313" t="str">
        <f>".2486"</f>
        <v>.2486</v>
      </c>
    </row>
    <row r="314" spans="1:8" ht="14.25">
      <c r="A314">
        <v>34</v>
      </c>
      <c r="B314" t="s">
        <v>97</v>
      </c>
      <c r="C314" t="str">
        <f>".176"</f>
        <v>.176</v>
      </c>
      <c r="D314" t="str">
        <f>".240"</f>
        <v>.240</v>
      </c>
      <c r="E314" t="str">
        <f>".308"</f>
        <v>.308</v>
      </c>
      <c r="F314" t="str">
        <f>".243"</f>
        <v>.243</v>
      </c>
      <c r="G314" t="str">
        <f>".278"</f>
        <v>.278</v>
      </c>
      <c r="H314" t="str">
        <f>".2490"</f>
        <v>.2490</v>
      </c>
    </row>
    <row r="315" spans="1:8" ht="14.25">
      <c r="A315">
        <v>35</v>
      </c>
      <c r="B315" t="s">
        <v>72</v>
      </c>
      <c r="C315" t="str">
        <f>".246"</f>
        <v>.246</v>
      </c>
      <c r="D315" t="str">
        <f>".348"</f>
        <v>.348</v>
      </c>
      <c r="E315" t="str">
        <f>".114"</f>
        <v>.114</v>
      </c>
      <c r="F315" t="str">
        <f>".309"</f>
        <v>.309</v>
      </c>
      <c r="G315" t="str">
        <f>".234"</f>
        <v>.234</v>
      </c>
      <c r="H315" t="str">
        <f>".2502"</f>
        <v>.2502</v>
      </c>
    </row>
    <row r="316" spans="1:8" ht="14.25">
      <c r="A316">
        <v>36</v>
      </c>
      <c r="B316" t="s">
        <v>121</v>
      </c>
      <c r="C316" t="str">
        <f>".269"</f>
        <v>.269</v>
      </c>
      <c r="D316" t="str">
        <f>".221"</f>
        <v>.221</v>
      </c>
      <c r="E316" t="str">
        <f>".267"</f>
        <v>.267</v>
      </c>
      <c r="F316" t="str">
        <f>".259"</f>
        <v>.259</v>
      </c>
      <c r="G316" t="str">
        <f>".239"</f>
        <v>.239</v>
      </c>
      <c r="H316" t="str">
        <f>".2510"</f>
        <v>.2510</v>
      </c>
    </row>
    <row r="317" spans="1:8" ht="14.25">
      <c r="A317">
        <v>37</v>
      </c>
      <c r="B317" t="s">
        <v>48</v>
      </c>
      <c r="C317" t="str">
        <f>".342"</f>
        <v>.342</v>
      </c>
      <c r="D317" t="str">
        <f>".237"</f>
        <v>.237</v>
      </c>
      <c r="E317" t="str">
        <f>".251"</f>
        <v>.251</v>
      </c>
      <c r="F317" t="str">
        <f>".261"</f>
        <v>.261</v>
      </c>
      <c r="G317" t="str">
        <f>".169"</f>
        <v>.169</v>
      </c>
      <c r="H317" t="str">
        <f>".2520"</f>
        <v>.2520</v>
      </c>
    </row>
    <row r="318" spans="1:8" ht="14.25">
      <c r="A318">
        <v>38</v>
      </c>
      <c r="B318" t="s">
        <v>63</v>
      </c>
      <c r="C318" t="str">
        <f>".191"</f>
        <v>.191</v>
      </c>
      <c r="D318" t="str">
        <f>".205"</f>
        <v>.205</v>
      </c>
      <c r="E318" t="str">
        <f>".220"</f>
        <v>.220</v>
      </c>
      <c r="F318" t="str">
        <f>".345"</f>
        <v>.345</v>
      </c>
      <c r="G318" t="str">
        <f>".304"</f>
        <v>.304</v>
      </c>
      <c r="H318" t="str">
        <f>".2530"</f>
        <v>.2530</v>
      </c>
    </row>
    <row r="319" spans="1:8" ht="14.25">
      <c r="A319">
        <v>39</v>
      </c>
      <c r="B319" t="s">
        <v>77</v>
      </c>
      <c r="C319" t="str">
        <f>".221"</f>
        <v>.221</v>
      </c>
      <c r="D319" t="str">
        <f>".208"</f>
        <v>.208</v>
      </c>
      <c r="E319" t="str">
        <f>".219"</f>
        <v>.219</v>
      </c>
      <c r="F319" t="str">
        <f>".408"</f>
        <v>.408</v>
      </c>
      <c r="G319" t="str">
        <f>".218"</f>
        <v>.218</v>
      </c>
      <c r="H319" t="str">
        <f>".2548"</f>
        <v>.2548</v>
      </c>
    </row>
    <row r="320" spans="1:8" ht="14.25">
      <c r="A320">
        <v>40</v>
      </c>
      <c r="B320" t="s">
        <v>122</v>
      </c>
      <c r="C320" t="str">
        <f>".123"</f>
        <v>.123</v>
      </c>
      <c r="D320" t="str">
        <f>".322"</f>
        <v>.322</v>
      </c>
      <c r="E320" t="str">
        <f>".225"</f>
        <v>.225</v>
      </c>
      <c r="F320" t="str">
        <f>".241"</f>
        <v>.241</v>
      </c>
      <c r="G320" t="str">
        <f>".368"</f>
        <v>.368</v>
      </c>
      <c r="H320" t="str">
        <f>".2558"</f>
        <v>.2558</v>
      </c>
    </row>
    <row r="321" spans="1:8" ht="14.25">
      <c r="A321">
        <v>41</v>
      </c>
      <c r="B321" t="s">
        <v>42</v>
      </c>
      <c r="C321" t="str">
        <f>".304"</f>
        <v>.304</v>
      </c>
      <c r="D321" t="str">
        <f>".268"</f>
        <v>.268</v>
      </c>
      <c r="E321" t="str">
        <f>".230"</f>
        <v>.230</v>
      </c>
      <c r="F321" t="str">
        <f>".202"</f>
        <v>.202</v>
      </c>
      <c r="G321" t="str">
        <f>".276"</f>
        <v>.276</v>
      </c>
      <c r="H321" t="str">
        <f>".2560"</f>
        <v>.2560</v>
      </c>
    </row>
    <row r="322" spans="1:8" ht="14.25">
      <c r="A322">
        <v>42</v>
      </c>
      <c r="B322" t="s">
        <v>62</v>
      </c>
      <c r="C322" t="str">
        <f>".302"</f>
        <v>.302</v>
      </c>
      <c r="D322" t="str">
        <f>".218"</f>
        <v>.218</v>
      </c>
      <c r="E322" t="str">
        <f>".091"</f>
        <v>.091</v>
      </c>
      <c r="F322" t="str">
        <f>".232"</f>
        <v>.232</v>
      </c>
      <c r="G322" t="str">
        <f>".439"</f>
        <v>.439</v>
      </c>
      <c r="H322" t="str">
        <f>".2564"</f>
        <v>.2564</v>
      </c>
    </row>
    <row r="323" spans="1:8" ht="14.25">
      <c r="A323">
        <v>43</v>
      </c>
      <c r="B323" t="s">
        <v>78</v>
      </c>
      <c r="C323" t="str">
        <f>".222"</f>
        <v>.222</v>
      </c>
      <c r="D323" t="str">
        <f>".312"</f>
        <v>.312</v>
      </c>
      <c r="E323" t="str">
        <f>".240"</f>
        <v>.240</v>
      </c>
      <c r="F323" t="str">
        <f>".188"</f>
        <v>.188</v>
      </c>
      <c r="G323" t="str">
        <f>".322"</f>
        <v>.322</v>
      </c>
      <c r="H323" t="str">
        <f>".2568"</f>
        <v>.2568</v>
      </c>
    </row>
    <row r="324" spans="1:8" ht="14.25">
      <c r="A324">
        <v>44</v>
      </c>
      <c r="B324" t="s">
        <v>123</v>
      </c>
      <c r="C324" t="str">
        <f>".189"</f>
        <v>.189</v>
      </c>
      <c r="D324" t="str">
        <f>".230"</f>
        <v>.230</v>
      </c>
      <c r="E324" t="str">
        <f>".242"</f>
        <v>.242</v>
      </c>
      <c r="F324" t="str">
        <f>".361"</f>
        <v>.361</v>
      </c>
      <c r="G324" t="str">
        <f>".263"</f>
        <v>.263</v>
      </c>
      <c r="H324" t="str">
        <f>".2570"</f>
        <v>.2570</v>
      </c>
    </row>
    <row r="325" spans="1:8" ht="14.25">
      <c r="A325">
        <v>45</v>
      </c>
      <c r="B325" t="s">
        <v>124</v>
      </c>
      <c r="C325" t="str">
        <f>".206"</f>
        <v>.206</v>
      </c>
      <c r="D325" t="str">
        <f>".417"</f>
        <v>.417</v>
      </c>
      <c r="E325" t="str">
        <f>".261"</f>
        <v>.261</v>
      </c>
      <c r="F325" t="str">
        <f>".265"</f>
        <v>.265</v>
      </c>
      <c r="G325" t="str">
        <f>".138"</f>
        <v>.138</v>
      </c>
      <c r="H325" t="str">
        <f>".2574"</f>
        <v>.2574</v>
      </c>
    </row>
    <row r="326" spans="1:8" ht="14.25">
      <c r="A326">
        <v>46</v>
      </c>
      <c r="B326" t="s">
        <v>49</v>
      </c>
      <c r="C326" t="str">
        <f>".198"</f>
        <v>.198</v>
      </c>
      <c r="D326" t="str">
        <f>".231"</f>
        <v>.231</v>
      </c>
      <c r="E326" t="str">
        <f>".339"</f>
        <v>.339</v>
      </c>
      <c r="F326" t="str">
        <f>".338"</f>
        <v>.338</v>
      </c>
      <c r="G326" t="str">
        <f>".188"</f>
        <v>.188</v>
      </c>
      <c r="H326" t="str">
        <f>".2588"</f>
        <v>.2588</v>
      </c>
    </row>
    <row r="327" spans="1:8" ht="14.25">
      <c r="A327">
        <v>47</v>
      </c>
      <c r="B327" t="s">
        <v>44</v>
      </c>
      <c r="C327" t="str">
        <f>".204"</f>
        <v>.204</v>
      </c>
      <c r="D327" t="str">
        <f>".244"</f>
        <v>.244</v>
      </c>
      <c r="E327" t="str">
        <f>".219"</f>
        <v>.219</v>
      </c>
      <c r="F327" t="str">
        <f>".330"</f>
        <v>.330</v>
      </c>
      <c r="G327" t="str">
        <f>".299"</f>
        <v>.299</v>
      </c>
      <c r="H327" t="str">
        <f>".2592"</f>
        <v>.2592</v>
      </c>
    </row>
    <row r="328" spans="1:8" ht="14.25">
      <c r="A328">
        <v>48</v>
      </c>
      <c r="B328" t="s">
        <v>125</v>
      </c>
      <c r="C328" t="str">
        <f>".246"</f>
        <v>.246</v>
      </c>
      <c r="D328" t="str">
        <f>".203"</f>
        <v>.203</v>
      </c>
      <c r="E328" t="str">
        <f>".369"</f>
        <v>.369</v>
      </c>
      <c r="F328" t="str">
        <f>".224"</f>
        <v>.224</v>
      </c>
      <c r="G328" t="str">
        <f>".254"</f>
        <v>.254</v>
      </c>
      <c r="H328" t="str">
        <f>".2592"</f>
        <v>.2592</v>
      </c>
    </row>
    <row r="329" spans="1:8" ht="14.25">
      <c r="A329">
        <v>49</v>
      </c>
      <c r="B329" t="s">
        <v>38</v>
      </c>
      <c r="C329" t="str">
        <f>".229"</f>
        <v>.229</v>
      </c>
      <c r="D329" t="str">
        <f>".240"</f>
        <v>.240</v>
      </c>
      <c r="E329" t="str">
        <f>".214"</f>
        <v>.214</v>
      </c>
      <c r="F329" t="str">
        <f>".391"</f>
        <v>.391</v>
      </c>
      <c r="G329" t="str">
        <f>".234"</f>
        <v>.234</v>
      </c>
      <c r="H329" t="str">
        <f>".2616"</f>
        <v>.2616</v>
      </c>
    </row>
    <row r="330" spans="1:8" ht="14.25">
      <c r="A330">
        <v>50</v>
      </c>
      <c r="B330" t="s">
        <v>126</v>
      </c>
      <c r="C330" t="str">
        <f>".250"</f>
        <v>.250</v>
      </c>
      <c r="D330" t="str">
        <f>".294"</f>
        <v>.294</v>
      </c>
      <c r="E330" t="str">
        <f>".218"</f>
        <v>.218</v>
      </c>
      <c r="F330" t="str">
        <f>".209"</f>
        <v>.209</v>
      </c>
      <c r="G330" t="str">
        <f>".347"</f>
        <v>.347</v>
      </c>
      <c r="H330" t="str">
        <f>".2636"</f>
        <v>.2636</v>
      </c>
    </row>
    <row r="331" spans="1:8" ht="14.25">
      <c r="A331">
        <v>51</v>
      </c>
      <c r="B331" t="s">
        <v>127</v>
      </c>
      <c r="C331" t="str">
        <f>".254"</f>
        <v>.254</v>
      </c>
      <c r="D331" t="str">
        <f>".287"</f>
        <v>.287</v>
      </c>
      <c r="E331" t="str">
        <f>".309"</f>
        <v>.309</v>
      </c>
      <c r="F331" t="str">
        <f>".306"</f>
        <v>.306</v>
      </c>
      <c r="G331" t="str">
        <f>".169"</f>
        <v>.169</v>
      </c>
      <c r="H331" t="str">
        <f>".2650"</f>
        <v>.2650</v>
      </c>
    </row>
    <row r="332" spans="1:8" ht="14.25">
      <c r="A332">
        <v>52</v>
      </c>
      <c r="B332" t="s">
        <v>40</v>
      </c>
      <c r="C332" t="str">
        <f>".193"</f>
        <v>.193</v>
      </c>
      <c r="D332" t="str">
        <f>".262"</f>
        <v>.262</v>
      </c>
      <c r="E332" t="str">
        <f>".354"</f>
        <v>.354</v>
      </c>
      <c r="F332" t="str">
        <f>".227"</f>
        <v>.227</v>
      </c>
      <c r="G332" t="str">
        <f>".302"</f>
        <v>.302</v>
      </c>
      <c r="H332" t="str">
        <f>".2676"</f>
        <v>.2676</v>
      </c>
    </row>
    <row r="333" spans="1:8" ht="14.25">
      <c r="A333">
        <v>53</v>
      </c>
      <c r="B333" t="s">
        <v>53</v>
      </c>
      <c r="C333" t="str">
        <f>".236"</f>
        <v>.236</v>
      </c>
      <c r="D333" t="str">
        <f>".295"</f>
        <v>.295</v>
      </c>
      <c r="E333" t="str">
        <f>".305"</f>
        <v>.305</v>
      </c>
      <c r="F333" t="str">
        <f>".209"</f>
        <v>.209</v>
      </c>
      <c r="G333" t="str">
        <f>".295"</f>
        <v>.295</v>
      </c>
      <c r="H333" t="str">
        <f>".2680"</f>
        <v>.2680</v>
      </c>
    </row>
    <row r="334" spans="1:8" ht="14.25">
      <c r="A334">
        <v>54</v>
      </c>
      <c r="B334" t="s">
        <v>21</v>
      </c>
      <c r="C334" t="str">
        <f>".240"</f>
        <v>.240</v>
      </c>
      <c r="D334" t="str">
        <f>".189"</f>
        <v>.189</v>
      </c>
      <c r="E334" t="str">
        <f>".300"</f>
        <v>.300</v>
      </c>
      <c r="F334" t="str">
        <f>".187"</f>
        <v>.187</v>
      </c>
      <c r="G334" t="str">
        <f>".430"</f>
        <v>.430</v>
      </c>
      <c r="H334" t="str">
        <f>".2692"</f>
        <v>.2692</v>
      </c>
    </row>
    <row r="335" spans="1:8" ht="14.25">
      <c r="A335">
        <v>55</v>
      </c>
      <c r="B335" t="s">
        <v>81</v>
      </c>
      <c r="C335" t="str">
        <f>".267"</f>
        <v>.267</v>
      </c>
      <c r="D335" t="str">
        <f>".169"</f>
        <v>.169</v>
      </c>
      <c r="E335" t="str">
        <f>".347"</f>
        <v>.347</v>
      </c>
      <c r="F335" t="str">
        <f>".254"</f>
        <v>.254</v>
      </c>
      <c r="G335" t="str">
        <f>".310"</f>
        <v>.310</v>
      </c>
      <c r="H335" t="str">
        <f>".2694"</f>
        <v>.2694</v>
      </c>
    </row>
    <row r="336" spans="1:8" ht="14.25">
      <c r="A336">
        <v>56</v>
      </c>
      <c r="B336" t="s">
        <v>128</v>
      </c>
      <c r="C336" t="str">
        <f>".231"</f>
        <v>.231</v>
      </c>
      <c r="D336" t="str">
        <f>".281"</f>
        <v>.281</v>
      </c>
      <c r="E336" t="str">
        <f>".311"</f>
        <v>.311</v>
      </c>
      <c r="F336" t="str">
        <f>".302"</f>
        <v>.302</v>
      </c>
      <c r="G336" t="str">
        <f>".224"</f>
        <v>.224</v>
      </c>
      <c r="H336" t="str">
        <f>".2698"</f>
        <v>.2698</v>
      </c>
    </row>
    <row r="337" spans="1:8" ht="14.25">
      <c r="A337">
        <v>57</v>
      </c>
      <c r="B337" t="s">
        <v>55</v>
      </c>
      <c r="C337" t="str">
        <f>".348"</f>
        <v>.348</v>
      </c>
      <c r="D337" t="str">
        <f>".159"</f>
        <v>.159</v>
      </c>
      <c r="E337" t="str">
        <f>".258"</f>
        <v>.258</v>
      </c>
      <c r="F337" t="str">
        <f>".409"</f>
        <v>.409</v>
      </c>
      <c r="G337" t="str">
        <f>".178"</f>
        <v>.178</v>
      </c>
      <c r="H337" t="str">
        <f>".2704"</f>
        <v>.2704</v>
      </c>
    </row>
    <row r="338" spans="1:8" ht="14.25">
      <c r="A338">
        <v>58</v>
      </c>
      <c r="B338" t="s">
        <v>129</v>
      </c>
      <c r="C338" t="str">
        <f>".145"</f>
        <v>.145</v>
      </c>
      <c r="D338" t="str">
        <f>".181"</f>
        <v>.181</v>
      </c>
      <c r="E338" t="str">
        <f>".371"</f>
        <v>.371</v>
      </c>
      <c r="F338" t="str">
        <f>".317"</f>
        <v>.317</v>
      </c>
      <c r="G338" t="str">
        <f>".342"</f>
        <v>.342</v>
      </c>
      <c r="H338" t="str">
        <f>".2712"</f>
        <v>.2712</v>
      </c>
    </row>
    <row r="339" spans="1:8" ht="14.25">
      <c r="A339">
        <v>59</v>
      </c>
      <c r="B339" t="s">
        <v>60</v>
      </c>
      <c r="C339" t="str">
        <f>".210"</f>
        <v>.210</v>
      </c>
      <c r="D339" t="str">
        <f>".251"</f>
        <v>.251</v>
      </c>
      <c r="E339" t="str">
        <f>".268"</f>
        <v>.268</v>
      </c>
      <c r="F339" t="str">
        <f>".391"</f>
        <v>.391</v>
      </c>
      <c r="G339" t="str">
        <f>".248"</f>
        <v>.248</v>
      </c>
      <c r="H339" t="str">
        <f>".2736"</f>
        <v>.2736</v>
      </c>
    </row>
    <row r="340" spans="1:8" ht="14.25">
      <c r="A340">
        <v>60</v>
      </c>
      <c r="B340" t="s">
        <v>52</v>
      </c>
      <c r="C340" t="str">
        <f>".207"</f>
        <v>.207</v>
      </c>
      <c r="D340" t="str">
        <f>".318"</f>
        <v>.318</v>
      </c>
      <c r="E340" t="str">
        <f>".229"</f>
        <v>.229</v>
      </c>
      <c r="F340" t="str">
        <f>".309"</f>
        <v>.309</v>
      </c>
      <c r="G340" t="str">
        <f>".306"</f>
        <v>.306</v>
      </c>
      <c r="H340" t="str">
        <f>".2738"</f>
        <v>.2738</v>
      </c>
    </row>
    <row r="341" spans="1:8" ht="14.25">
      <c r="A341">
        <v>61</v>
      </c>
      <c r="B341" t="s">
        <v>46</v>
      </c>
      <c r="C341" t="str">
        <f>".324"</f>
        <v>.324</v>
      </c>
      <c r="D341" t="str">
        <f>".256"</f>
        <v>.256</v>
      </c>
      <c r="E341" t="str">
        <f>".304"</f>
        <v>.304</v>
      </c>
      <c r="F341" t="str">
        <f>".221"</f>
        <v>.221</v>
      </c>
      <c r="G341" t="str">
        <f>".265"</f>
        <v>.265</v>
      </c>
      <c r="H341" t="str">
        <f>".2740"</f>
        <v>.2740</v>
      </c>
    </row>
    <row r="342" spans="1:8" ht="14.25">
      <c r="A342">
        <v>62</v>
      </c>
      <c r="B342" t="s">
        <v>130</v>
      </c>
      <c r="C342" t="str">
        <f>".225"</f>
        <v>.225</v>
      </c>
      <c r="D342" t="str">
        <f>".146"</f>
        <v>.146</v>
      </c>
      <c r="E342" t="str">
        <f>".338"</f>
        <v>.338</v>
      </c>
      <c r="F342" t="str">
        <f>".352"</f>
        <v>.352</v>
      </c>
      <c r="G342" t="str">
        <f>".316"</f>
        <v>.316</v>
      </c>
      <c r="H342" t="str">
        <f>".2754"</f>
        <v>.2754</v>
      </c>
    </row>
    <row r="343" spans="1:8" ht="14.25">
      <c r="A343">
        <v>63</v>
      </c>
      <c r="B343" t="s">
        <v>131</v>
      </c>
      <c r="C343" t="str">
        <f>".254"</f>
        <v>.254</v>
      </c>
      <c r="D343" t="str">
        <f>".196"</f>
        <v>.196</v>
      </c>
      <c r="E343" t="str">
        <f>".274"</f>
        <v>.274</v>
      </c>
      <c r="F343" t="str">
        <f>".373"</f>
        <v>.373</v>
      </c>
      <c r="G343" t="str">
        <f>".289"</f>
        <v>.289</v>
      </c>
      <c r="H343" t="str">
        <f>".2772"</f>
        <v>.2772</v>
      </c>
    </row>
    <row r="344" spans="1:8" ht="14.25">
      <c r="A344">
        <v>64</v>
      </c>
      <c r="B344" t="s">
        <v>132</v>
      </c>
      <c r="C344" t="str">
        <f>".202"</f>
        <v>.202</v>
      </c>
      <c r="D344" t="str">
        <f>".271"</f>
        <v>.271</v>
      </c>
      <c r="E344" t="str">
        <f>".238"</f>
        <v>.238</v>
      </c>
      <c r="F344" t="str">
        <f>".309"</f>
        <v>.309</v>
      </c>
      <c r="G344" t="str">
        <f>".368"</f>
        <v>.368</v>
      </c>
      <c r="H344" t="str">
        <f>".2776"</f>
        <v>.2776</v>
      </c>
    </row>
    <row r="345" spans="1:8" ht="14.25">
      <c r="A345">
        <v>65</v>
      </c>
      <c r="B345" t="s">
        <v>88</v>
      </c>
      <c r="C345" t="str">
        <f>".196"</f>
        <v>.196</v>
      </c>
      <c r="D345" t="str">
        <f>".209"</f>
        <v>.209</v>
      </c>
      <c r="E345" t="str">
        <f>".445"</f>
        <v>.445</v>
      </c>
      <c r="F345" t="str">
        <f>".303"</f>
        <v>.303</v>
      </c>
      <c r="G345" t="str">
        <f>".241"</f>
        <v>.241</v>
      </c>
      <c r="H345" t="str">
        <f>".2788"</f>
        <v>.2788</v>
      </c>
    </row>
    <row r="346" spans="1:8" ht="14.25">
      <c r="A346">
        <v>66</v>
      </c>
      <c r="B346" t="s">
        <v>133</v>
      </c>
      <c r="C346" t="str">
        <f>".268"</f>
        <v>.268</v>
      </c>
      <c r="D346" t="str">
        <f>".368"</f>
        <v>.368</v>
      </c>
      <c r="E346" t="str">
        <f>".188"</f>
        <v>.188</v>
      </c>
      <c r="F346" t="str">
        <f>".353"</f>
        <v>.353</v>
      </c>
      <c r="G346" t="str">
        <f>".221"</f>
        <v>.221</v>
      </c>
      <c r="H346" t="str">
        <f>".2796"</f>
        <v>.2796</v>
      </c>
    </row>
    <row r="347" spans="1:8" ht="14.25">
      <c r="A347">
        <v>67</v>
      </c>
      <c r="B347" t="s">
        <v>86</v>
      </c>
      <c r="C347" t="str">
        <f>".256"</f>
        <v>.256</v>
      </c>
      <c r="D347" t="str">
        <f>".146"</f>
        <v>.146</v>
      </c>
      <c r="E347" t="str">
        <f>".296"</f>
        <v>.296</v>
      </c>
      <c r="F347" t="str">
        <f>".345"</f>
        <v>.345</v>
      </c>
      <c r="G347" t="str">
        <f>".366"</f>
        <v>.366</v>
      </c>
      <c r="H347" t="str">
        <f>".2818"</f>
        <v>.2818</v>
      </c>
    </row>
    <row r="348" spans="1:8" ht="14.25">
      <c r="A348">
        <v>68</v>
      </c>
      <c r="B348" t="s">
        <v>134</v>
      </c>
      <c r="C348" t="str">
        <f>".270"</f>
        <v>.270</v>
      </c>
      <c r="D348" t="str">
        <f>".286"</f>
        <v>.286</v>
      </c>
      <c r="E348" t="str">
        <f>".404"</f>
        <v>.404</v>
      </c>
      <c r="F348" t="str">
        <f>".268"</f>
        <v>.268</v>
      </c>
      <c r="G348" t="str">
        <f>".190"</f>
        <v>.190</v>
      </c>
      <c r="H348" t="str">
        <f>".2836"</f>
        <v>.2836</v>
      </c>
    </row>
    <row r="349" spans="1:8" ht="14.25">
      <c r="A349">
        <v>69</v>
      </c>
      <c r="B349" t="s">
        <v>135</v>
      </c>
      <c r="C349" t="str">
        <f>".405"</f>
        <v>.405</v>
      </c>
      <c r="D349" t="str">
        <f>".232"</f>
        <v>.232</v>
      </c>
      <c r="E349" t="str">
        <f>".201"</f>
        <v>.201</v>
      </c>
      <c r="F349" t="str">
        <f>".298"</f>
        <v>.298</v>
      </c>
      <c r="G349" t="str">
        <f>".288"</f>
        <v>.288</v>
      </c>
      <c r="H349" t="str">
        <f>".2848"</f>
        <v>.2848</v>
      </c>
    </row>
    <row r="350" spans="1:8" ht="14.25">
      <c r="A350">
        <v>70</v>
      </c>
      <c r="B350" t="s">
        <v>136</v>
      </c>
      <c r="C350" t="str">
        <f>".229"</f>
        <v>.229</v>
      </c>
      <c r="D350" t="str">
        <f>".239"</f>
        <v>.239</v>
      </c>
      <c r="E350" t="str">
        <f>".344"</f>
        <v>.344</v>
      </c>
      <c r="F350" t="str">
        <f>".330"</f>
        <v>.330</v>
      </c>
      <c r="G350" t="str">
        <f>".289"</f>
        <v>.289</v>
      </c>
      <c r="H350" t="str">
        <f>".2862"</f>
        <v>.2862</v>
      </c>
    </row>
    <row r="351" spans="1:8" ht="14.25">
      <c r="A351">
        <v>71</v>
      </c>
      <c r="B351" t="s">
        <v>137</v>
      </c>
      <c r="C351" t="str">
        <f>".264"</f>
        <v>.264</v>
      </c>
      <c r="D351" t="str">
        <f>".522"</f>
        <v>.522</v>
      </c>
      <c r="E351" t="str">
        <f>".174"</f>
        <v>.174</v>
      </c>
      <c r="F351" t="str">
        <f>".174"</f>
        <v>.174</v>
      </c>
      <c r="G351" t="str">
        <f>".302"</f>
        <v>.302</v>
      </c>
      <c r="H351" t="str">
        <f>".2872"</f>
        <v>.2872</v>
      </c>
    </row>
    <row r="352" spans="1:8" ht="14.25">
      <c r="A352">
        <v>72</v>
      </c>
      <c r="B352" t="s">
        <v>138</v>
      </c>
      <c r="C352" t="str">
        <f>".220"</f>
        <v>.220</v>
      </c>
      <c r="D352" t="str">
        <f>".409"</f>
        <v>.409</v>
      </c>
      <c r="E352" t="str">
        <f>".293"</f>
        <v>.293</v>
      </c>
      <c r="F352" t="str">
        <f>".259"</f>
        <v>.259</v>
      </c>
      <c r="G352" t="str">
        <f>".258"</f>
        <v>.258</v>
      </c>
      <c r="H352" t="str">
        <f>".2878"</f>
        <v>.2878</v>
      </c>
    </row>
    <row r="353" spans="1:8" ht="14.25">
      <c r="A353">
        <v>73</v>
      </c>
      <c r="B353" t="s">
        <v>74</v>
      </c>
      <c r="C353" t="str">
        <f>".296"</f>
        <v>.296</v>
      </c>
      <c r="D353" t="str">
        <f>".206"</f>
        <v>.206</v>
      </c>
      <c r="E353" t="str">
        <f>".259"</f>
        <v>.259</v>
      </c>
      <c r="F353" t="str">
        <f>".398"</f>
        <v>.398</v>
      </c>
      <c r="G353" t="str">
        <f>".287"</f>
        <v>.287</v>
      </c>
      <c r="H353" t="str">
        <f>".2892"</f>
        <v>.2892</v>
      </c>
    </row>
    <row r="354" spans="1:8" ht="14.25">
      <c r="A354">
        <v>74</v>
      </c>
      <c r="B354" t="s">
        <v>32</v>
      </c>
      <c r="C354" t="str">
        <f>".263"</f>
        <v>.263</v>
      </c>
      <c r="D354" t="str">
        <f>".298"</f>
        <v>.298</v>
      </c>
      <c r="E354" t="str">
        <f>".136"</f>
        <v>.136</v>
      </c>
      <c r="F354" t="str">
        <f>".519"</f>
        <v>.519</v>
      </c>
      <c r="G354" t="str">
        <f>".242"</f>
        <v>.242</v>
      </c>
      <c r="H354" t="str">
        <f>".2916"</f>
        <v>.2916</v>
      </c>
    </row>
    <row r="355" spans="1:8" ht="14.25">
      <c r="A355">
        <v>75</v>
      </c>
      <c r="B355" t="s">
        <v>35</v>
      </c>
      <c r="C355" t="str">
        <f>".253"</f>
        <v>.253</v>
      </c>
      <c r="D355" t="str">
        <f>".327"</f>
        <v>.327</v>
      </c>
      <c r="E355" t="str">
        <f>".340"</f>
        <v>.340</v>
      </c>
      <c r="F355" t="str">
        <f>".191"</f>
        <v>.191</v>
      </c>
      <c r="G355" t="str">
        <f>".352"</f>
        <v>.352</v>
      </c>
      <c r="H355" t="str">
        <f>".2926"</f>
        <v>.2926</v>
      </c>
    </row>
    <row r="356" spans="1:8" ht="14.25">
      <c r="A356">
        <v>76</v>
      </c>
      <c r="B356" t="s">
        <v>139</v>
      </c>
      <c r="C356" t="str">
        <f>".332"</f>
        <v>.332</v>
      </c>
      <c r="D356" t="str">
        <f>".167"</f>
        <v>.167</v>
      </c>
      <c r="E356" t="str">
        <f>".275"</f>
        <v>.275</v>
      </c>
      <c r="F356" t="str">
        <f>".296"</f>
        <v>.296</v>
      </c>
      <c r="G356" t="str">
        <f>".403"</f>
        <v>.403</v>
      </c>
      <c r="H356" t="str">
        <f>".2946"</f>
        <v>.2946</v>
      </c>
    </row>
    <row r="357" spans="1:8" ht="14.25">
      <c r="A357">
        <v>77</v>
      </c>
      <c r="B357" t="s">
        <v>102</v>
      </c>
      <c r="C357" t="str">
        <f>".174"</f>
        <v>.174</v>
      </c>
      <c r="D357" t="str">
        <f>".260"</f>
        <v>.260</v>
      </c>
      <c r="E357" t="str">
        <f>".406"</f>
        <v>.406</v>
      </c>
      <c r="F357" t="str">
        <f>".324"</f>
        <v>.324</v>
      </c>
      <c r="G357" t="str">
        <f>".329"</f>
        <v>.329</v>
      </c>
      <c r="H357" t="str">
        <f>".2986"</f>
        <v>.2986</v>
      </c>
    </row>
    <row r="358" spans="1:8" ht="14.25">
      <c r="A358">
        <v>78</v>
      </c>
      <c r="B358" t="s">
        <v>140</v>
      </c>
      <c r="C358" t="str">
        <f>".286"</f>
        <v>.286</v>
      </c>
      <c r="D358" t="str">
        <f>".155"</f>
        <v>.155</v>
      </c>
      <c r="E358" t="str">
        <f>".340"</f>
        <v>.340</v>
      </c>
      <c r="F358" t="str">
        <f>".268"</f>
        <v>.268</v>
      </c>
      <c r="G358" t="str">
        <f>".456"</f>
        <v>.456</v>
      </c>
      <c r="H358" t="str">
        <f>".3010"</f>
        <v>.3010</v>
      </c>
    </row>
    <row r="359" spans="1:8" ht="14.25">
      <c r="A359">
        <v>79</v>
      </c>
      <c r="B359" t="s">
        <v>51</v>
      </c>
      <c r="C359" t="str">
        <f>".288"</f>
        <v>.288</v>
      </c>
      <c r="D359" t="str">
        <f>".369"</f>
        <v>.369</v>
      </c>
      <c r="E359" t="str">
        <f>".265"</f>
        <v>.265</v>
      </c>
      <c r="F359" t="str">
        <f>".241"</f>
        <v>.241</v>
      </c>
      <c r="G359" t="str">
        <f>".347"</f>
        <v>.347</v>
      </c>
      <c r="H359" t="str">
        <f>".3020"</f>
        <v>.3020</v>
      </c>
    </row>
    <row r="360" spans="1:8" ht="14.25">
      <c r="A360">
        <v>80</v>
      </c>
      <c r="B360" t="s">
        <v>59</v>
      </c>
      <c r="C360" t="str">
        <f>".244"</f>
        <v>.244</v>
      </c>
      <c r="D360" t="str">
        <f>".188"</f>
        <v>.188</v>
      </c>
      <c r="E360" t="str">
        <f>".594"</f>
        <v>.594</v>
      </c>
      <c r="F360" t="str">
        <f>".228"</f>
        <v>.228</v>
      </c>
      <c r="G360" t="str">
        <f>".262"</f>
        <v>.262</v>
      </c>
      <c r="H360" t="str">
        <f>".3032"</f>
        <v>.3032</v>
      </c>
    </row>
    <row r="361" spans="1:8" ht="14.25">
      <c r="A361">
        <v>81</v>
      </c>
      <c r="B361" t="s">
        <v>24</v>
      </c>
      <c r="C361" t="str">
        <f>".278"</f>
        <v>.278</v>
      </c>
      <c r="D361" t="str">
        <f>".248"</f>
        <v>.248</v>
      </c>
      <c r="E361" t="str">
        <f>".268"</f>
        <v>.268</v>
      </c>
      <c r="F361" t="str">
        <f>".344"</f>
        <v>.344</v>
      </c>
      <c r="G361" t="str">
        <f>".383"</f>
        <v>.383</v>
      </c>
      <c r="H361" t="str">
        <f>".3042"</f>
        <v>.3042</v>
      </c>
    </row>
    <row r="362" spans="1:8" ht="14.25">
      <c r="A362">
        <v>82</v>
      </c>
      <c r="B362" t="s">
        <v>141</v>
      </c>
      <c r="C362" t="str">
        <f>".265"</f>
        <v>.265</v>
      </c>
      <c r="D362" t="str">
        <f>".286"</f>
        <v>.286</v>
      </c>
      <c r="E362" t="str">
        <f>".326"</f>
        <v>.326</v>
      </c>
      <c r="F362" t="str">
        <f>".301"</f>
        <v>.301</v>
      </c>
      <c r="G362" t="str">
        <f>".344"</f>
        <v>.344</v>
      </c>
      <c r="H362" t="str">
        <f>".3044"</f>
        <v>.3044</v>
      </c>
    </row>
    <row r="363" spans="1:8" ht="14.25">
      <c r="A363">
        <v>83</v>
      </c>
      <c r="B363" t="s">
        <v>142</v>
      </c>
      <c r="C363" t="str">
        <f>".317"</f>
        <v>.317</v>
      </c>
      <c r="D363" t="str">
        <f>".256"</f>
        <v>.256</v>
      </c>
      <c r="E363" t="str">
        <f>".313"</f>
        <v>.313</v>
      </c>
      <c r="F363" t="str">
        <f>".267"</f>
        <v>.267</v>
      </c>
      <c r="G363" t="str">
        <f>".378"</f>
        <v>.378</v>
      </c>
      <c r="H363" t="str">
        <f>".3062"</f>
        <v>.3062</v>
      </c>
    </row>
    <row r="364" spans="1:8" ht="14.25">
      <c r="A364">
        <v>84</v>
      </c>
      <c r="B364" t="s">
        <v>143</v>
      </c>
      <c r="C364" t="str">
        <f>".237"</f>
        <v>.237</v>
      </c>
      <c r="D364" t="str">
        <f>".241"</f>
        <v>.241</v>
      </c>
      <c r="E364" t="str">
        <f>".362"</f>
        <v>.362</v>
      </c>
      <c r="F364" t="str">
        <f>".518"</f>
        <v>.518</v>
      </c>
      <c r="G364" t="str">
        <f>".187"</f>
        <v>.187</v>
      </c>
      <c r="H364" t="str">
        <f>".3090"</f>
        <v>.3090</v>
      </c>
    </row>
    <row r="365" spans="1:8" ht="14.25">
      <c r="A365">
        <v>85</v>
      </c>
      <c r="B365" t="s">
        <v>16</v>
      </c>
      <c r="C365" t="str">
        <f>".247"</f>
        <v>.247</v>
      </c>
      <c r="D365" t="str">
        <f>".220"</f>
        <v>.220</v>
      </c>
      <c r="E365" t="str">
        <f>".383"</f>
        <v>.383</v>
      </c>
      <c r="F365" t="str">
        <f>".353"</f>
        <v>.353</v>
      </c>
      <c r="G365" t="str">
        <f>".347"</f>
        <v>.347</v>
      </c>
      <c r="H365" t="str">
        <f>".3100"</f>
        <v>.3100</v>
      </c>
    </row>
    <row r="366" spans="1:8" ht="14.25">
      <c r="A366">
        <v>86</v>
      </c>
      <c r="B366" t="s">
        <v>144</v>
      </c>
      <c r="C366" t="str">
        <f>".251"</f>
        <v>.251</v>
      </c>
      <c r="D366" t="str">
        <f>".284"</f>
        <v>.284</v>
      </c>
      <c r="E366" t="str">
        <f>".273"</f>
        <v>.273</v>
      </c>
      <c r="F366" t="str">
        <f>".319"</f>
        <v>.319</v>
      </c>
      <c r="G366" t="str">
        <f>".427"</f>
        <v>.427</v>
      </c>
      <c r="H366" t="str">
        <f>".3108"</f>
        <v>.3108</v>
      </c>
    </row>
    <row r="367" spans="1:8" ht="14.25">
      <c r="A367">
        <v>87</v>
      </c>
      <c r="B367" t="s">
        <v>79</v>
      </c>
      <c r="C367" t="str">
        <f>".211"</f>
        <v>.211</v>
      </c>
      <c r="D367" t="str">
        <f>".294"</f>
        <v>.294</v>
      </c>
      <c r="E367" t="str">
        <f>".434"</f>
        <v>.434</v>
      </c>
      <c r="F367" t="str">
        <f>".251"</f>
        <v>.251</v>
      </c>
      <c r="G367" t="str">
        <f>".366"</f>
        <v>.366</v>
      </c>
      <c r="H367" t="str">
        <f>".3112"</f>
        <v>.3112</v>
      </c>
    </row>
    <row r="368" spans="1:8" ht="14.25">
      <c r="A368">
        <v>88</v>
      </c>
      <c r="B368" t="s">
        <v>25</v>
      </c>
      <c r="C368" t="str">
        <f>".286"</f>
        <v>.286</v>
      </c>
      <c r="D368" t="str">
        <f>".330"</f>
        <v>.330</v>
      </c>
      <c r="E368" t="str">
        <f>".271"</f>
        <v>.271</v>
      </c>
      <c r="F368" t="str">
        <f>".363"</f>
        <v>.363</v>
      </c>
      <c r="G368" t="str">
        <f>".308"</f>
        <v>.308</v>
      </c>
      <c r="H368" t="str">
        <f>".3116"</f>
        <v>.3116</v>
      </c>
    </row>
    <row r="369" spans="1:8" ht="14.25">
      <c r="A369">
        <v>89</v>
      </c>
      <c r="B369" t="s">
        <v>145</v>
      </c>
      <c r="C369" t="str">
        <f>".190"</f>
        <v>.190</v>
      </c>
      <c r="D369" t="str">
        <f>".379"</f>
        <v>.379</v>
      </c>
      <c r="E369" t="str">
        <f>".221"</f>
        <v>.221</v>
      </c>
      <c r="F369" t="str">
        <f>".452"</f>
        <v>.452</v>
      </c>
      <c r="G369" t="str">
        <f>".317"</f>
        <v>.317</v>
      </c>
      <c r="H369" t="str">
        <f>".3118"</f>
        <v>.3118</v>
      </c>
    </row>
    <row r="370" spans="1:8" ht="14.25">
      <c r="A370">
        <v>90</v>
      </c>
      <c r="B370" t="s">
        <v>146</v>
      </c>
      <c r="C370" t="str">
        <f>".309"</f>
        <v>.309</v>
      </c>
      <c r="D370" t="str">
        <f>".348"</f>
        <v>.348</v>
      </c>
      <c r="E370" t="str">
        <f>".342"</f>
        <v>.342</v>
      </c>
      <c r="F370" t="str">
        <f>".303"</f>
        <v>.303</v>
      </c>
      <c r="G370" t="str">
        <f>".275"</f>
        <v>.275</v>
      </c>
      <c r="H370" t="str">
        <f>".3154"</f>
        <v>.3154</v>
      </c>
    </row>
    <row r="371" spans="1:8" ht="14.25">
      <c r="A371">
        <v>91</v>
      </c>
      <c r="B371" t="s">
        <v>147</v>
      </c>
      <c r="C371" t="str">
        <f>".328"</f>
        <v>.328</v>
      </c>
      <c r="D371" t="str">
        <f>".390"</f>
        <v>.390</v>
      </c>
      <c r="E371" t="str">
        <f>".268"</f>
        <v>.268</v>
      </c>
      <c r="F371" t="str">
        <f>".298"</f>
        <v>.298</v>
      </c>
      <c r="G371" t="str">
        <f>".303"</f>
        <v>.303</v>
      </c>
      <c r="H371" t="str">
        <f>".3174"</f>
        <v>.3174</v>
      </c>
    </row>
    <row r="372" spans="1:8" ht="14.25">
      <c r="A372">
        <v>92</v>
      </c>
      <c r="B372" t="s">
        <v>148</v>
      </c>
      <c r="C372" t="str">
        <f>".269"</f>
        <v>.269</v>
      </c>
      <c r="D372" t="str">
        <f>".382"</f>
        <v>.382</v>
      </c>
      <c r="E372" t="str">
        <f>".315"</f>
        <v>.315</v>
      </c>
      <c r="F372" t="str">
        <f>".264"</f>
        <v>.264</v>
      </c>
      <c r="G372" t="str">
        <f>".359"</f>
        <v>.359</v>
      </c>
      <c r="H372" t="str">
        <f>".3178"</f>
        <v>.3178</v>
      </c>
    </row>
    <row r="373" spans="1:8" ht="14.25">
      <c r="A373">
        <v>93</v>
      </c>
      <c r="B373" t="s">
        <v>101</v>
      </c>
      <c r="C373" t="str">
        <f>".226"</f>
        <v>.226</v>
      </c>
      <c r="D373" t="str">
        <f>".430"</f>
        <v>.430</v>
      </c>
      <c r="E373" t="str">
        <f>".294"</f>
        <v>.294</v>
      </c>
      <c r="F373" t="str">
        <f>".359"</f>
        <v>.359</v>
      </c>
      <c r="G373" t="str">
        <f>".283"</f>
        <v>.283</v>
      </c>
      <c r="H373" t="str">
        <f>".3184"</f>
        <v>.3184</v>
      </c>
    </row>
    <row r="374" spans="1:8" ht="14.25">
      <c r="A374">
        <v>94</v>
      </c>
      <c r="B374" t="s">
        <v>93</v>
      </c>
      <c r="C374" t="str">
        <f>".274"</f>
        <v>.274</v>
      </c>
      <c r="D374" t="str">
        <f>".393"</f>
        <v>.393</v>
      </c>
      <c r="E374" t="str">
        <f>".299"</f>
        <v>.299</v>
      </c>
      <c r="F374" t="str">
        <f>".208"</f>
        <v>.208</v>
      </c>
      <c r="G374" t="str">
        <f>".421"</f>
        <v>.421</v>
      </c>
      <c r="H374" t="str">
        <f>".3190"</f>
        <v>.3190</v>
      </c>
    </row>
    <row r="375" spans="1:8" ht="14.25">
      <c r="A375">
        <v>95</v>
      </c>
      <c r="B375" t="s">
        <v>22</v>
      </c>
      <c r="C375" t="str">
        <f>".381"</f>
        <v>.381</v>
      </c>
      <c r="D375" t="str">
        <f>".251"</f>
        <v>.251</v>
      </c>
      <c r="E375" t="str">
        <f>".426"</f>
        <v>.426</v>
      </c>
      <c r="F375" t="str">
        <f>".194"</f>
        <v>.194</v>
      </c>
      <c r="G375" t="str">
        <f>".348"</f>
        <v>.348</v>
      </c>
      <c r="H375" t="str">
        <f>".3200"</f>
        <v>.3200</v>
      </c>
    </row>
    <row r="376" spans="1:8" ht="14.25">
      <c r="A376">
        <v>96</v>
      </c>
      <c r="B376" t="s">
        <v>56</v>
      </c>
      <c r="C376" t="str">
        <f>".259"</f>
        <v>.259</v>
      </c>
      <c r="D376" t="str">
        <f>".308"</f>
        <v>.308</v>
      </c>
      <c r="E376" t="str">
        <f>".343"</f>
        <v>.343</v>
      </c>
      <c r="F376" t="str">
        <f>".339"</f>
        <v>.339</v>
      </c>
      <c r="G376" t="str">
        <f>".356"</f>
        <v>.356</v>
      </c>
      <c r="H376" t="str">
        <f>".3210"</f>
        <v>.3210</v>
      </c>
    </row>
    <row r="377" spans="1:8" ht="14.25">
      <c r="A377">
        <v>97</v>
      </c>
      <c r="B377" t="s">
        <v>149</v>
      </c>
      <c r="C377" t="str">
        <f>".393"</f>
        <v>.393</v>
      </c>
      <c r="D377" t="str">
        <f>".220"</f>
        <v>.220</v>
      </c>
      <c r="E377" t="str">
        <f>".310"</f>
        <v>.310</v>
      </c>
      <c r="F377" t="str">
        <f>".275"</f>
        <v>.275</v>
      </c>
      <c r="G377" t="str">
        <f>".408"</f>
        <v>.408</v>
      </c>
      <c r="H377" t="str">
        <f>".3212"</f>
        <v>.3212</v>
      </c>
    </row>
    <row r="378" spans="1:8" ht="14.25">
      <c r="A378">
        <v>98</v>
      </c>
      <c r="B378" t="s">
        <v>150</v>
      </c>
      <c r="C378" t="str">
        <f>".447"</f>
        <v>.447</v>
      </c>
      <c r="D378" t="str">
        <f>".278"</f>
        <v>.278</v>
      </c>
      <c r="E378" t="str">
        <f>".297"</f>
        <v>.297</v>
      </c>
      <c r="F378" t="str">
        <f>".329"</f>
        <v>.329</v>
      </c>
      <c r="G378" t="str">
        <f>".268"</f>
        <v>.268</v>
      </c>
      <c r="H378" t="str">
        <f>".3238"</f>
        <v>.3238</v>
      </c>
    </row>
    <row r="379" spans="1:8" ht="14.25">
      <c r="A379">
        <v>99</v>
      </c>
      <c r="B379" t="s">
        <v>84</v>
      </c>
      <c r="C379" t="str">
        <f>".398"</f>
        <v>.398</v>
      </c>
      <c r="D379" t="str">
        <f>".321"</f>
        <v>.321</v>
      </c>
      <c r="E379" t="str">
        <f>".222"</f>
        <v>.222</v>
      </c>
      <c r="F379" t="str">
        <f>".404"</f>
        <v>.404</v>
      </c>
      <c r="G379" t="str">
        <f>".279"</f>
        <v>.279</v>
      </c>
      <c r="H379" t="str">
        <f>".3248"</f>
        <v>.3248</v>
      </c>
    </row>
    <row r="380" spans="1:8" ht="14.25">
      <c r="A380">
        <v>100</v>
      </c>
      <c r="B380" t="s">
        <v>65</v>
      </c>
      <c r="C380" t="str">
        <f>".301"</f>
        <v>.301</v>
      </c>
      <c r="D380" t="str">
        <f>".369"</f>
        <v>.369</v>
      </c>
      <c r="E380" t="str">
        <f>".298"</f>
        <v>.298</v>
      </c>
      <c r="F380" t="str">
        <f>".227"</f>
        <v>.227</v>
      </c>
      <c r="G380" t="str">
        <f>".431"</f>
        <v>.431</v>
      </c>
      <c r="H380" t="str">
        <f>".3252"</f>
        <v>.3252</v>
      </c>
    </row>
    <row r="381" spans="1:8" ht="14.25">
      <c r="A381">
        <v>101</v>
      </c>
      <c r="B381" t="s">
        <v>151</v>
      </c>
      <c r="C381" t="str">
        <f>".352"</f>
        <v>.352</v>
      </c>
      <c r="D381" t="str">
        <f>".352"</f>
        <v>.352</v>
      </c>
      <c r="E381" t="str">
        <f>".346"</f>
        <v>.346</v>
      </c>
      <c r="F381" t="str">
        <f>".284"</f>
        <v>.284</v>
      </c>
      <c r="G381" t="str">
        <f>".297"</f>
        <v>.297</v>
      </c>
      <c r="H381" t="str">
        <f>".3262"</f>
        <v>.3262</v>
      </c>
    </row>
    <row r="382" spans="1:8" ht="14.25">
      <c r="A382">
        <v>102</v>
      </c>
      <c r="B382" t="s">
        <v>100</v>
      </c>
      <c r="C382" t="str">
        <f>".302"</f>
        <v>.302</v>
      </c>
      <c r="D382" t="str">
        <f>".325"</f>
        <v>.325</v>
      </c>
      <c r="E382" t="str">
        <f>".287"</f>
        <v>.287</v>
      </c>
      <c r="F382" t="str">
        <f>".274"</f>
        <v>.274</v>
      </c>
      <c r="G382" t="str">
        <f>".447"</f>
        <v>.447</v>
      </c>
      <c r="H382" t="str">
        <f>".3270"</f>
        <v>.3270</v>
      </c>
    </row>
    <row r="383" spans="1:8" ht="14.25">
      <c r="A383">
        <v>103</v>
      </c>
      <c r="B383" t="s">
        <v>61</v>
      </c>
      <c r="C383" t="str">
        <f>".281"</f>
        <v>.281</v>
      </c>
      <c r="D383" t="str">
        <f>".474"</f>
        <v>.474</v>
      </c>
      <c r="E383" t="str">
        <f>".211"</f>
        <v>.211</v>
      </c>
      <c r="F383" t="str">
        <f>".235"</f>
        <v>.235</v>
      </c>
      <c r="G383" t="str">
        <f>".437"</f>
        <v>.437</v>
      </c>
      <c r="H383" t="str">
        <f>".3276"</f>
        <v>.3276</v>
      </c>
    </row>
    <row r="384" spans="1:8" ht="14.25">
      <c r="A384">
        <v>104</v>
      </c>
      <c r="B384" t="s">
        <v>152</v>
      </c>
      <c r="C384" t="str">
        <f>".197"</f>
        <v>.197</v>
      </c>
      <c r="D384" t="str">
        <f>".359"</f>
        <v>.359</v>
      </c>
      <c r="E384" t="str">
        <f>".326"</f>
        <v>.326</v>
      </c>
      <c r="F384" t="str">
        <f>".334"</f>
        <v>.334</v>
      </c>
      <c r="G384" t="str">
        <f>".423"</f>
        <v>.423</v>
      </c>
      <c r="H384" t="str">
        <f>".3278"</f>
        <v>.3278</v>
      </c>
    </row>
    <row r="385" spans="1:8" ht="14.25">
      <c r="A385">
        <v>105</v>
      </c>
      <c r="B385" t="s">
        <v>153</v>
      </c>
      <c r="C385" t="str">
        <f>".318"</f>
        <v>.318</v>
      </c>
      <c r="D385" t="str">
        <f>".315"</f>
        <v>.315</v>
      </c>
      <c r="E385" t="str">
        <f>".404"</f>
        <v>.404</v>
      </c>
      <c r="F385" t="str">
        <f>".417"</f>
        <v>.417</v>
      </c>
      <c r="G385" t="str">
        <f>".185"</f>
        <v>.185</v>
      </c>
      <c r="H385" t="str">
        <f>".3278"</f>
        <v>.3278</v>
      </c>
    </row>
    <row r="386" spans="1:8" ht="14.25">
      <c r="A386">
        <v>106</v>
      </c>
      <c r="B386" t="s">
        <v>154</v>
      </c>
      <c r="C386" t="str">
        <f>".247"</f>
        <v>.247</v>
      </c>
      <c r="D386" t="str">
        <f>".305"</f>
        <v>.305</v>
      </c>
      <c r="E386" t="str">
        <f>".296"</f>
        <v>.296</v>
      </c>
      <c r="F386" t="str">
        <f>".497"</f>
        <v>.497</v>
      </c>
      <c r="G386" t="str">
        <f>".298"</f>
        <v>.298</v>
      </c>
      <c r="H386" t="str">
        <f>".3286"</f>
        <v>.3286</v>
      </c>
    </row>
    <row r="387" spans="1:8" ht="14.25">
      <c r="A387">
        <v>107</v>
      </c>
      <c r="B387" t="s">
        <v>67</v>
      </c>
      <c r="C387" t="str">
        <f>".264"</f>
        <v>.264</v>
      </c>
      <c r="D387" t="str">
        <f>".311"</f>
        <v>.311</v>
      </c>
      <c r="E387" t="str">
        <f>".339"</f>
        <v>.339</v>
      </c>
      <c r="F387" t="str">
        <f>".412"</f>
        <v>.412</v>
      </c>
      <c r="G387" t="str">
        <f>".318"</f>
        <v>.318</v>
      </c>
      <c r="H387" t="str">
        <f>".3288"</f>
        <v>.3288</v>
      </c>
    </row>
    <row r="388" spans="1:8" ht="14.25">
      <c r="A388">
        <v>108</v>
      </c>
      <c r="B388" t="s">
        <v>155</v>
      </c>
      <c r="C388" t="str">
        <f>".325"</f>
        <v>.325</v>
      </c>
      <c r="D388" t="str">
        <f>".221"</f>
        <v>.221</v>
      </c>
      <c r="E388" t="str">
        <f>".221"</f>
        <v>.221</v>
      </c>
      <c r="F388" t="str">
        <f>".402"</f>
        <v>.402</v>
      </c>
      <c r="G388" t="str">
        <f>".479"</f>
        <v>.479</v>
      </c>
      <c r="H388" t="str">
        <f>".3296"</f>
        <v>.3296</v>
      </c>
    </row>
    <row r="389" spans="1:8" ht="14.25">
      <c r="A389">
        <v>109</v>
      </c>
      <c r="B389" t="s">
        <v>94</v>
      </c>
      <c r="C389" t="str">
        <f>".139"</f>
        <v>.139</v>
      </c>
      <c r="D389" t="str">
        <f>".276"</f>
        <v>.276</v>
      </c>
      <c r="E389" t="str">
        <f>".543"</f>
        <v>.543</v>
      </c>
      <c r="F389" t="str">
        <f>".403"</f>
        <v>.403</v>
      </c>
      <c r="G389" t="str">
        <f>".289"</f>
        <v>.289</v>
      </c>
      <c r="H389" t="str">
        <f>".3300"</f>
        <v>.3300</v>
      </c>
    </row>
    <row r="390" spans="1:8" ht="14.25">
      <c r="A390">
        <v>110</v>
      </c>
      <c r="B390" t="s">
        <v>87</v>
      </c>
      <c r="C390" t="str">
        <f>".222"</f>
        <v>.222</v>
      </c>
      <c r="D390" t="str">
        <f>".229"</f>
        <v>.229</v>
      </c>
      <c r="E390" t="str">
        <f>".249"</f>
        <v>.249</v>
      </c>
      <c r="F390" t="str">
        <f>".406"</f>
        <v>.406</v>
      </c>
      <c r="G390" t="str">
        <f>".547"</f>
        <v>.547</v>
      </c>
      <c r="H390" t="str">
        <f>".3306"</f>
        <v>.3306</v>
      </c>
    </row>
    <row r="391" spans="1:8" ht="14.25">
      <c r="A391">
        <v>111</v>
      </c>
      <c r="B391" t="s">
        <v>156</v>
      </c>
      <c r="C391" t="str">
        <f>".255"</f>
        <v>.255</v>
      </c>
      <c r="D391" t="str">
        <f>".225"</f>
        <v>.225</v>
      </c>
      <c r="E391" t="str">
        <f>".367"</f>
        <v>.367</v>
      </c>
      <c r="F391" t="str">
        <f>".522"</f>
        <v>.522</v>
      </c>
      <c r="G391" t="str">
        <f>".288"</f>
        <v>.288</v>
      </c>
      <c r="H391" t="str">
        <f>".3314"</f>
        <v>.3314</v>
      </c>
    </row>
    <row r="392" spans="1:8" ht="14.25">
      <c r="A392">
        <v>112</v>
      </c>
      <c r="B392" t="s">
        <v>157</v>
      </c>
      <c r="C392" t="str">
        <f>".341"</f>
        <v>.341</v>
      </c>
      <c r="D392" t="str">
        <f>".309"</f>
        <v>.309</v>
      </c>
      <c r="E392" t="str">
        <f>".436"</f>
        <v>.436</v>
      </c>
      <c r="F392" t="str">
        <f>".268"</f>
        <v>.268</v>
      </c>
      <c r="G392" t="str">
        <f>".303"</f>
        <v>.303</v>
      </c>
      <c r="H392" t="str">
        <f>".3314"</f>
        <v>.3314</v>
      </c>
    </row>
    <row r="393" spans="1:8" ht="14.25">
      <c r="A393">
        <v>113</v>
      </c>
      <c r="B393" t="s">
        <v>73</v>
      </c>
      <c r="C393" t="str">
        <f>".282"</f>
        <v>.282</v>
      </c>
      <c r="D393" t="str">
        <f>".229"</f>
        <v>.229</v>
      </c>
      <c r="E393" t="str">
        <f>".397"</f>
        <v>.397</v>
      </c>
      <c r="F393" t="str">
        <f>".571"</f>
        <v>.571</v>
      </c>
      <c r="G393" t="str">
        <f>".185"</f>
        <v>.185</v>
      </c>
      <c r="H393" t="str">
        <f>".3328"</f>
        <v>.3328</v>
      </c>
    </row>
    <row r="394" spans="1:8" ht="14.25">
      <c r="A394">
        <v>114</v>
      </c>
      <c r="B394" t="s">
        <v>89</v>
      </c>
      <c r="C394" t="str">
        <f>".758"</f>
        <v>.758</v>
      </c>
      <c r="D394" t="str">
        <f>".223"</f>
        <v>.223</v>
      </c>
      <c r="E394" t="str">
        <f>".396"</f>
        <v>.396</v>
      </c>
      <c r="F394" t="str">
        <f>".162"</f>
        <v>.162</v>
      </c>
      <c r="G394" t="str">
        <f>".126"</f>
        <v>.126</v>
      </c>
      <c r="H394" t="str">
        <f>".3330"</f>
        <v>.3330</v>
      </c>
    </row>
    <row r="395" spans="1:8" ht="14.25">
      <c r="A395">
        <v>115</v>
      </c>
      <c r="B395" t="s">
        <v>103</v>
      </c>
      <c r="C395" t="str">
        <f>".241"</f>
        <v>.241</v>
      </c>
      <c r="D395" t="str">
        <f>".392"</f>
        <v>.392</v>
      </c>
      <c r="E395" t="str">
        <f>".247"</f>
        <v>.247</v>
      </c>
      <c r="F395" t="str">
        <f>".353"</f>
        <v>.353</v>
      </c>
      <c r="G395" t="str">
        <f>".442"</f>
        <v>.442</v>
      </c>
      <c r="H395" t="str">
        <f>".3350"</f>
        <v>.3350</v>
      </c>
    </row>
    <row r="396" spans="1:8" ht="14.25">
      <c r="A396">
        <v>116</v>
      </c>
      <c r="B396" t="s">
        <v>158</v>
      </c>
      <c r="C396" t="str">
        <f>".273"</f>
        <v>.273</v>
      </c>
      <c r="D396" t="str">
        <f>".324"</f>
        <v>.324</v>
      </c>
      <c r="E396" t="str">
        <f>".406"</f>
        <v>.406</v>
      </c>
      <c r="F396" t="str">
        <f>".328"</f>
        <v>.328</v>
      </c>
      <c r="G396" t="str">
        <f>".357"</f>
        <v>.357</v>
      </c>
      <c r="H396" t="str">
        <f>".3376"</f>
        <v>.3376</v>
      </c>
    </row>
    <row r="397" spans="1:8" ht="14.25">
      <c r="A397">
        <v>117</v>
      </c>
      <c r="B397" t="s">
        <v>70</v>
      </c>
      <c r="C397" t="str">
        <f>".353"</f>
        <v>.353</v>
      </c>
      <c r="D397" t="str">
        <f>".297"</f>
        <v>.297</v>
      </c>
      <c r="E397" t="str">
        <f>".280"</f>
        <v>.280</v>
      </c>
      <c r="F397" t="str">
        <f>".342"</f>
        <v>.342</v>
      </c>
      <c r="G397" t="str">
        <f>".423"</f>
        <v>.423</v>
      </c>
      <c r="H397" t="str">
        <f>".3390"</f>
        <v>.3390</v>
      </c>
    </row>
    <row r="398" spans="1:8" ht="14.25">
      <c r="A398">
        <v>118</v>
      </c>
      <c r="B398" t="s">
        <v>159</v>
      </c>
      <c r="C398" t="str">
        <f>".259"</f>
        <v>.259</v>
      </c>
      <c r="D398" t="str">
        <f>".371"</f>
        <v>.371</v>
      </c>
      <c r="E398" t="str">
        <f>".352"</f>
        <v>.352</v>
      </c>
      <c r="F398" t="str">
        <f>".424"</f>
        <v>.424</v>
      </c>
      <c r="G398" t="str">
        <f>".290"</f>
        <v>.290</v>
      </c>
      <c r="H398" t="str">
        <f>".3392"</f>
        <v>.3392</v>
      </c>
    </row>
    <row r="399" spans="1:8" ht="14.25">
      <c r="A399">
        <v>119</v>
      </c>
      <c r="B399" t="s">
        <v>96</v>
      </c>
      <c r="C399" t="str">
        <f>".344"</f>
        <v>.344</v>
      </c>
      <c r="D399" t="str">
        <f>".297"</f>
        <v>.297</v>
      </c>
      <c r="E399" t="str">
        <f>".448"</f>
        <v>.448</v>
      </c>
      <c r="F399" t="str">
        <f>".368"</f>
        <v>.368</v>
      </c>
      <c r="G399" t="str">
        <f>".244"</f>
        <v>.244</v>
      </c>
      <c r="H399" t="str">
        <f>".3402"</f>
        <v>.3402</v>
      </c>
    </row>
    <row r="400" spans="1:8" ht="14.25">
      <c r="A400">
        <v>120</v>
      </c>
      <c r="B400" t="s">
        <v>160</v>
      </c>
      <c r="C400" t="str">
        <f>".338"</f>
        <v>.338</v>
      </c>
      <c r="D400" t="str">
        <f>".369"</f>
        <v>.369</v>
      </c>
      <c r="E400" t="str">
        <f>".346"</f>
        <v>.346</v>
      </c>
      <c r="F400" t="str">
        <f>".266"</f>
        <v>.266</v>
      </c>
      <c r="G400" t="str">
        <f>".383"</f>
        <v>.383</v>
      </c>
      <c r="H400" t="str">
        <f>".3404"</f>
        <v>.3404</v>
      </c>
    </row>
    <row r="401" spans="1:8" ht="14.25">
      <c r="A401">
        <v>121</v>
      </c>
      <c r="B401" t="s">
        <v>161</v>
      </c>
      <c r="C401" t="str">
        <f>".410"</f>
        <v>.410</v>
      </c>
      <c r="D401" t="str">
        <f>".228"</f>
        <v>.228</v>
      </c>
      <c r="E401" t="str">
        <f>".332"</f>
        <v>.332</v>
      </c>
      <c r="F401" t="str">
        <f>".478"</f>
        <v>.478</v>
      </c>
      <c r="G401" t="str">
        <f>".268"</f>
        <v>.268</v>
      </c>
      <c r="H401" t="str">
        <f>".3432"</f>
        <v>.3432</v>
      </c>
    </row>
    <row r="402" spans="1:8" ht="14.25">
      <c r="A402">
        <v>122</v>
      </c>
      <c r="B402" t="s">
        <v>82</v>
      </c>
      <c r="C402" t="str">
        <f>".237"</f>
        <v>.237</v>
      </c>
      <c r="D402" t="str">
        <f>".219"</f>
        <v>.219</v>
      </c>
      <c r="E402" t="str">
        <f>".337"</f>
        <v>.337</v>
      </c>
      <c r="F402" t="str">
        <f>".388"</f>
        <v>.388</v>
      </c>
      <c r="G402" t="str">
        <f>".542"</f>
        <v>.542</v>
      </c>
      <c r="H402" t="str">
        <f>".3446"</f>
        <v>.3446</v>
      </c>
    </row>
    <row r="403" spans="1:8" ht="14.25">
      <c r="A403">
        <v>123</v>
      </c>
      <c r="B403" t="s">
        <v>41</v>
      </c>
      <c r="C403" t="str">
        <f>".332"</f>
        <v>.332</v>
      </c>
      <c r="D403" t="str">
        <f>".423"</f>
        <v>.423</v>
      </c>
      <c r="E403" t="str">
        <f>".308"</f>
        <v>.308</v>
      </c>
      <c r="F403" t="str">
        <f>".399"</f>
        <v>.399</v>
      </c>
      <c r="G403" t="str">
        <f>".279"</f>
        <v>.279</v>
      </c>
      <c r="H403" t="str">
        <f>".3482"</f>
        <v>.3482</v>
      </c>
    </row>
    <row r="404" spans="1:8" ht="14.25">
      <c r="A404">
        <v>124</v>
      </c>
      <c r="B404" t="s">
        <v>162</v>
      </c>
      <c r="C404" t="str">
        <f>".286"</f>
        <v>.286</v>
      </c>
      <c r="D404" t="str">
        <f>".361"</f>
        <v>.361</v>
      </c>
      <c r="E404" t="str">
        <f>".325"</f>
        <v>.325</v>
      </c>
      <c r="F404" t="str">
        <f>".266"</f>
        <v>.266</v>
      </c>
      <c r="G404" t="str">
        <f>".503"</f>
        <v>.503</v>
      </c>
      <c r="H404" t="str">
        <f>".3482"</f>
        <v>.3482</v>
      </c>
    </row>
    <row r="405" spans="1:8" ht="14.25">
      <c r="A405">
        <v>125</v>
      </c>
      <c r="B405" t="s">
        <v>163</v>
      </c>
      <c r="C405" t="str">
        <f>".280"</f>
        <v>.280</v>
      </c>
      <c r="D405" t="str">
        <f>".274"</f>
        <v>.274</v>
      </c>
      <c r="E405" t="str">
        <f>".449"</f>
        <v>.449</v>
      </c>
      <c r="F405" t="str">
        <f>".303"</f>
        <v>.303</v>
      </c>
      <c r="G405" t="str">
        <f>".446"</f>
        <v>.446</v>
      </c>
      <c r="H405" t="str">
        <f>".3504"</f>
        <v>.3504</v>
      </c>
    </row>
    <row r="406" spans="1:8" ht="14.25">
      <c r="A406">
        <v>126</v>
      </c>
      <c r="B406" t="s">
        <v>57</v>
      </c>
      <c r="C406" t="str">
        <f>".284"</f>
        <v>.284</v>
      </c>
      <c r="D406" t="str">
        <f>".433"</f>
        <v>.433</v>
      </c>
      <c r="E406" t="str">
        <f>".434"</f>
        <v>.434</v>
      </c>
      <c r="F406" t="str">
        <f>".342"</f>
        <v>.342</v>
      </c>
      <c r="G406" t="str">
        <f>".303"</f>
        <v>.303</v>
      </c>
      <c r="H406" t="str">
        <f>".3592"</f>
        <v>.3592</v>
      </c>
    </row>
    <row r="407" spans="1:8" ht="14.25">
      <c r="A407">
        <v>127</v>
      </c>
      <c r="B407" t="s">
        <v>164</v>
      </c>
      <c r="C407" t="str">
        <f>".223"</f>
        <v>.223</v>
      </c>
      <c r="D407" t="str">
        <f>".281"</f>
        <v>.281</v>
      </c>
      <c r="E407" t="str">
        <f>".347"</f>
        <v>.347</v>
      </c>
      <c r="F407" t="str">
        <f>".539"</f>
        <v>.539</v>
      </c>
      <c r="G407" t="str">
        <f>".409"</f>
        <v>.409</v>
      </c>
      <c r="H407" t="str">
        <f>".3598"</f>
        <v>.3598</v>
      </c>
    </row>
    <row r="408" spans="1:8" ht="14.25">
      <c r="A408">
        <v>128</v>
      </c>
      <c r="B408" t="s">
        <v>90</v>
      </c>
      <c r="C408" t="str">
        <f>".408"</f>
        <v>.408</v>
      </c>
      <c r="D408" t="str">
        <f>".319"</f>
        <v>.319</v>
      </c>
      <c r="E408" t="str">
        <f>".402"</f>
        <v>.402</v>
      </c>
      <c r="F408" t="str">
        <f>".244"</f>
        <v>.244</v>
      </c>
      <c r="G408" t="str">
        <f>".427"</f>
        <v>.427</v>
      </c>
      <c r="H408" t="str">
        <f>".3600"</f>
        <v>.3600</v>
      </c>
    </row>
    <row r="409" spans="1:8" ht="14.25">
      <c r="A409">
        <v>129</v>
      </c>
      <c r="B409" t="s">
        <v>165</v>
      </c>
      <c r="C409" t="str">
        <f>".235"</f>
        <v>.235</v>
      </c>
      <c r="D409" t="str">
        <f>".411"</f>
        <v>.411</v>
      </c>
      <c r="E409" t="str">
        <f>".527"</f>
        <v>.527</v>
      </c>
      <c r="F409" t="str">
        <f>".372"</f>
        <v>.372</v>
      </c>
      <c r="G409" t="str">
        <f>".276"</f>
        <v>.276</v>
      </c>
      <c r="H409" t="str">
        <f>".3642"</f>
        <v>.3642</v>
      </c>
    </row>
    <row r="410" spans="1:8" ht="14.25">
      <c r="A410">
        <v>130</v>
      </c>
      <c r="B410" t="s">
        <v>64</v>
      </c>
      <c r="C410" t="str">
        <f>".409"</f>
        <v>.409</v>
      </c>
      <c r="D410" t="str">
        <f>".384"</f>
        <v>.384</v>
      </c>
      <c r="E410" t="str">
        <f>".347"</f>
        <v>.347</v>
      </c>
      <c r="F410" t="str">
        <f>".309"</f>
        <v>.309</v>
      </c>
      <c r="G410" t="str">
        <f>".393"</f>
        <v>.393</v>
      </c>
      <c r="H410" t="str">
        <f>".3684"</f>
        <v>.3684</v>
      </c>
    </row>
    <row r="411" spans="1:8" ht="14.25">
      <c r="A411">
        <v>131</v>
      </c>
      <c r="B411" t="s">
        <v>98</v>
      </c>
      <c r="C411" t="str">
        <f>".372"</f>
        <v>.372</v>
      </c>
      <c r="D411" t="str">
        <f>".302"</f>
        <v>.302</v>
      </c>
      <c r="E411" t="str">
        <f>".389"</f>
        <v>.389</v>
      </c>
      <c r="F411" t="str">
        <f>".498"</f>
        <v>.498</v>
      </c>
      <c r="G411" t="str">
        <f>".287"</f>
        <v>.287</v>
      </c>
      <c r="H411" t="str">
        <f>".3696"</f>
        <v>.3696</v>
      </c>
    </row>
    <row r="412" spans="1:8" ht="14.25">
      <c r="A412">
        <v>132</v>
      </c>
      <c r="B412" t="s">
        <v>99</v>
      </c>
      <c r="C412" t="str">
        <f>".308"</f>
        <v>.308</v>
      </c>
      <c r="D412" t="str">
        <f>".458"</f>
        <v>.458</v>
      </c>
      <c r="E412" t="str">
        <f>".267"</f>
        <v>.267</v>
      </c>
      <c r="F412" t="str">
        <f>".317"</f>
        <v>.317</v>
      </c>
      <c r="G412" t="str">
        <f>".504"</f>
        <v>.504</v>
      </c>
      <c r="H412" t="str">
        <f>".3708"</f>
        <v>.3708</v>
      </c>
    </row>
    <row r="413" spans="1:8" ht="14.25">
      <c r="A413">
        <v>133</v>
      </c>
      <c r="B413" t="s">
        <v>166</v>
      </c>
      <c r="C413" t="str">
        <f>".297"</f>
        <v>.297</v>
      </c>
      <c r="D413" t="str">
        <f>".406"</f>
        <v>.406</v>
      </c>
      <c r="E413" t="str">
        <f>".331"</f>
        <v>.331</v>
      </c>
      <c r="F413" t="str">
        <f>".484"</f>
        <v>.484</v>
      </c>
      <c r="G413" t="str">
        <f>".365"</f>
        <v>.365</v>
      </c>
      <c r="H413" t="str">
        <f>".3766"</f>
        <v>.3766</v>
      </c>
    </row>
    <row r="414" spans="1:8" ht="14.25">
      <c r="A414">
        <v>134</v>
      </c>
      <c r="B414" t="s">
        <v>167</v>
      </c>
      <c r="C414" t="str">
        <f>".286"</f>
        <v>.286</v>
      </c>
      <c r="D414" t="str">
        <f>".424"</f>
        <v>.424</v>
      </c>
      <c r="E414" t="str">
        <f>".695"</f>
        <v>.695</v>
      </c>
      <c r="F414" t="str">
        <f>".210"</f>
        <v>.210</v>
      </c>
      <c r="G414" t="str">
        <f>".287"</f>
        <v>.287</v>
      </c>
      <c r="H414" t="str">
        <f>".3804"</f>
        <v>.3804</v>
      </c>
    </row>
    <row r="415" spans="1:8" ht="14.25">
      <c r="A415">
        <v>135</v>
      </c>
      <c r="B415" t="s">
        <v>168</v>
      </c>
      <c r="C415" t="str">
        <f>".415"</f>
        <v>.415</v>
      </c>
      <c r="D415" t="str">
        <f>".246"</f>
        <v>.246</v>
      </c>
      <c r="E415" t="str">
        <f>".243"</f>
        <v>.243</v>
      </c>
      <c r="F415" t="str">
        <f>".367"</f>
        <v>.367</v>
      </c>
      <c r="G415" t="str">
        <f>".635"</f>
        <v>.635</v>
      </c>
      <c r="H415" t="str">
        <f>".3812"</f>
        <v>.3812</v>
      </c>
    </row>
    <row r="416" spans="1:8" ht="14.25">
      <c r="A416">
        <v>136</v>
      </c>
      <c r="B416" t="s">
        <v>47</v>
      </c>
      <c r="C416" t="str">
        <f>".369"</f>
        <v>.369</v>
      </c>
      <c r="D416" t="str">
        <f>".306"</f>
        <v>.306</v>
      </c>
      <c r="E416" t="str">
        <f>".380"</f>
        <v>.380</v>
      </c>
      <c r="F416" t="str">
        <f>".508"</f>
        <v>.508</v>
      </c>
      <c r="G416" t="str">
        <f>".343"</f>
        <v>.343</v>
      </c>
      <c r="H416" t="str">
        <f>".3812"</f>
        <v>.3812</v>
      </c>
    </row>
    <row r="417" spans="1:8" ht="14.25">
      <c r="A417">
        <v>137</v>
      </c>
      <c r="B417" t="s">
        <v>169</v>
      </c>
      <c r="C417" t="str">
        <f>".345"</f>
        <v>.345</v>
      </c>
      <c r="D417" t="str">
        <f>".229"</f>
        <v>.229</v>
      </c>
      <c r="E417" t="str">
        <f>".602"</f>
        <v>.602</v>
      </c>
      <c r="F417" t="str">
        <f>".431"</f>
        <v>.431</v>
      </c>
      <c r="G417" t="str">
        <f>".322"</f>
        <v>.322</v>
      </c>
      <c r="H417" t="str">
        <f>".3858"</f>
        <v>.3858</v>
      </c>
    </row>
    <row r="418" spans="1:8" ht="14.25">
      <c r="A418">
        <v>138</v>
      </c>
      <c r="B418" t="s">
        <v>170</v>
      </c>
      <c r="C418" t="str">
        <f>".283"</f>
        <v>.283</v>
      </c>
      <c r="D418" t="str">
        <f>".339"</f>
        <v>.339</v>
      </c>
      <c r="E418" t="str">
        <f>".392"</f>
        <v>.392</v>
      </c>
      <c r="F418" t="str">
        <f>".546"</f>
        <v>.546</v>
      </c>
      <c r="G418" t="str">
        <f>".384"</f>
        <v>.384</v>
      </c>
      <c r="H418" t="str">
        <f>".3888"</f>
        <v>.3888</v>
      </c>
    </row>
    <row r="419" spans="1:8" ht="14.25">
      <c r="A419">
        <v>139</v>
      </c>
      <c r="B419" t="s">
        <v>171</v>
      </c>
      <c r="C419" t="str">
        <f>".323"</f>
        <v>.323</v>
      </c>
      <c r="D419" t="str">
        <f>".306"</f>
        <v>.306</v>
      </c>
      <c r="E419" t="str">
        <f>".294"</f>
        <v>.294</v>
      </c>
      <c r="F419" t="str">
        <f>".481"</f>
        <v>.481</v>
      </c>
      <c r="G419" t="str">
        <f>".569"</f>
        <v>.569</v>
      </c>
      <c r="H419" t="str">
        <f>".3946"</f>
        <v>.3946</v>
      </c>
    </row>
    <row r="420" spans="1:8" ht="14.25">
      <c r="A420">
        <v>140</v>
      </c>
      <c r="B420" t="s">
        <v>92</v>
      </c>
      <c r="C420" t="str">
        <f>".369"</f>
        <v>.369</v>
      </c>
      <c r="D420" t="str">
        <f>".483"</f>
        <v>.483</v>
      </c>
      <c r="E420" t="str">
        <f>".396"</f>
        <v>.396</v>
      </c>
      <c r="F420" t="str">
        <f>".216"</f>
        <v>.216</v>
      </c>
      <c r="G420" t="str">
        <f>".517"</f>
        <v>.517</v>
      </c>
      <c r="H420" t="str">
        <f>".3962"</f>
        <v>.3962</v>
      </c>
    </row>
    <row r="421" spans="1:8" ht="14.25">
      <c r="A421">
        <v>141</v>
      </c>
      <c r="B421" t="s">
        <v>172</v>
      </c>
      <c r="C421" t="str">
        <f>".488"</f>
        <v>.488</v>
      </c>
      <c r="D421" t="str">
        <f>".487"</f>
        <v>.487</v>
      </c>
      <c r="E421" t="str">
        <f>".384"</f>
        <v>.384</v>
      </c>
      <c r="F421" t="str">
        <f>".246"</f>
        <v>.246</v>
      </c>
      <c r="G421" t="str">
        <f>".394"</f>
        <v>.394</v>
      </c>
      <c r="H421" t="str">
        <f>".3998"</f>
        <v>.3998</v>
      </c>
    </row>
    <row r="422" spans="1:8" ht="14.25">
      <c r="A422">
        <v>142</v>
      </c>
      <c r="B422" t="s">
        <v>69</v>
      </c>
      <c r="C422" t="str">
        <f>".229"</f>
        <v>.229</v>
      </c>
      <c r="D422" t="str">
        <f>".373"</f>
        <v>.373</v>
      </c>
      <c r="E422" t="str">
        <f>".528"</f>
        <v>.528</v>
      </c>
      <c r="F422" t="str">
        <f>".291"</f>
        <v>.291</v>
      </c>
      <c r="G422" t="str">
        <f>".616"</f>
        <v>.616</v>
      </c>
      <c r="H422" t="str">
        <f>".4074"</f>
        <v>.4074</v>
      </c>
    </row>
    <row r="423" spans="1:8" ht="14.25">
      <c r="A423">
        <v>143</v>
      </c>
      <c r="B423" t="s">
        <v>83</v>
      </c>
      <c r="C423" t="str">
        <f>".290"</f>
        <v>.290</v>
      </c>
      <c r="D423" t="str">
        <f>".388"</f>
        <v>.388</v>
      </c>
      <c r="E423" t="str">
        <f>".396"</f>
        <v>.396</v>
      </c>
      <c r="F423" t="str">
        <f>".489"</f>
        <v>.489</v>
      </c>
      <c r="G423" t="str">
        <f>".474"</f>
        <v>.474</v>
      </c>
      <c r="H423" t="str">
        <f>".4074"</f>
        <v>.4074</v>
      </c>
    </row>
    <row r="424" spans="1:8" ht="14.25">
      <c r="A424">
        <v>144</v>
      </c>
      <c r="B424" t="s">
        <v>173</v>
      </c>
      <c r="C424" t="str">
        <f>".529"</f>
        <v>.529</v>
      </c>
      <c r="D424" t="str">
        <f>".418"</f>
        <v>.418</v>
      </c>
      <c r="E424" t="str">
        <f>".418"</f>
        <v>.418</v>
      </c>
      <c r="F424" t="str">
        <f>".309"</f>
        <v>.309</v>
      </c>
      <c r="G424" t="str">
        <f>".369"</f>
        <v>.369</v>
      </c>
      <c r="H424" t="str">
        <f>".4086"</f>
        <v>.4086</v>
      </c>
    </row>
    <row r="425" spans="1:8" ht="14.25">
      <c r="A425">
        <v>145</v>
      </c>
      <c r="B425" t="s">
        <v>50</v>
      </c>
      <c r="C425" t="str">
        <f>".343"</f>
        <v>.343</v>
      </c>
      <c r="D425" t="str">
        <f>".280"</f>
        <v>.280</v>
      </c>
      <c r="E425" t="str">
        <f>".341"</f>
        <v>.341</v>
      </c>
      <c r="F425" t="str">
        <f>".449"</f>
        <v>.449</v>
      </c>
      <c r="G425" t="str">
        <f>".703"</f>
        <v>.703</v>
      </c>
      <c r="H425" t="str">
        <f>".4232"</f>
        <v>.4232</v>
      </c>
    </row>
    <row r="426" spans="1:8" ht="14.25">
      <c r="A426">
        <v>146</v>
      </c>
      <c r="B426" t="s">
        <v>76</v>
      </c>
      <c r="C426" t="str">
        <f>".357"</f>
        <v>.357</v>
      </c>
      <c r="D426" t="str">
        <f>".248"</f>
        <v>.248</v>
      </c>
      <c r="E426" t="str">
        <f>".621"</f>
        <v>.621</v>
      </c>
      <c r="F426" t="str">
        <f>".369"</f>
        <v>.369</v>
      </c>
      <c r="G426" t="str">
        <f>".545"</f>
        <v>.545</v>
      </c>
      <c r="H426" t="str">
        <f>".4280"</f>
        <v>.4280</v>
      </c>
    </row>
    <row r="427" spans="1:8" ht="14.25">
      <c r="A427">
        <v>147</v>
      </c>
      <c r="B427" t="s">
        <v>58</v>
      </c>
      <c r="C427" t="str">
        <f>".296"</f>
        <v>.296</v>
      </c>
      <c r="D427" t="str">
        <f>".521"</f>
        <v>.521</v>
      </c>
      <c r="E427" t="str">
        <f>".614"</f>
        <v>.614</v>
      </c>
      <c r="F427" t="str">
        <f>".412"</f>
        <v>.412</v>
      </c>
      <c r="G427" t="str">
        <f>".310"</f>
        <v>.310</v>
      </c>
      <c r="H427" t="str">
        <f>".4306"</f>
        <v>.4306</v>
      </c>
    </row>
    <row r="428" spans="1:8" ht="14.25">
      <c r="A428">
        <v>148</v>
      </c>
      <c r="B428" t="s">
        <v>174</v>
      </c>
      <c r="C428" t="str">
        <f>".363"</f>
        <v>.363</v>
      </c>
      <c r="D428" t="str">
        <f>".412"</f>
        <v>.412</v>
      </c>
      <c r="E428" t="str">
        <f>".476"</f>
        <v>.476</v>
      </c>
      <c r="F428" t="str">
        <f>".480"</f>
        <v>.480</v>
      </c>
      <c r="G428" t="str">
        <f>".451"</f>
        <v>.451</v>
      </c>
      <c r="H428" t="str">
        <f>".4364"</f>
        <v>.4364</v>
      </c>
    </row>
    <row r="429" spans="1:8" ht="14.25">
      <c r="A429">
        <v>149</v>
      </c>
      <c r="B429" t="s">
        <v>175</v>
      </c>
      <c r="C429" t="str">
        <f>".347"</f>
        <v>.347</v>
      </c>
      <c r="D429" t="str">
        <f>".296"</f>
        <v>.296</v>
      </c>
      <c r="E429" t="str">
        <f>".548"</f>
        <v>.548</v>
      </c>
      <c r="F429" t="str">
        <f>".573"</f>
        <v>.573</v>
      </c>
      <c r="G429" t="str">
        <f>".545"</f>
        <v>.545</v>
      </c>
      <c r="H429" t="str">
        <f>".4618"</f>
        <v>.4618</v>
      </c>
    </row>
    <row r="430" spans="1:8" ht="14.25">
      <c r="A430">
        <v>150</v>
      </c>
      <c r="B430" t="s">
        <v>75</v>
      </c>
      <c r="C430" t="str">
        <f>".704"</f>
        <v>.704</v>
      </c>
      <c r="D430" t="str">
        <f>".190"</f>
        <v>.190</v>
      </c>
      <c r="E430" t="str">
        <f>".646"</f>
        <v>.646</v>
      </c>
      <c r="F430" t="str">
        <f>".613"</f>
        <v>.613</v>
      </c>
      <c r="G430" t="str">
        <f>".320"</f>
        <v>.320</v>
      </c>
      <c r="H430" t="str">
        <f>".4946"</f>
        <v>.4946</v>
      </c>
    </row>
    <row r="431" spans="1:8" ht="14.25">
      <c r="A431">
        <v>151</v>
      </c>
      <c r="B431" t="s">
        <v>176</v>
      </c>
      <c r="C431" t="str">
        <f>".188"</f>
        <v>.188</v>
      </c>
      <c r="D431" t="str">
        <f>".269"</f>
        <v>.269</v>
      </c>
      <c r="E431" t="str">
        <f>".357"</f>
        <v>.357</v>
      </c>
      <c r="F431" t="str">
        <f>".704"</f>
        <v>.704</v>
      </c>
      <c r="G431" t="str">
        <f>"5.000"</f>
        <v>5.000</v>
      </c>
      <c r="H431" t="str">
        <f>"1.3036"</f>
        <v>1.3036</v>
      </c>
    </row>
    <row r="432" spans="1:8" ht="14.25">
      <c r="A432">
        <v>152</v>
      </c>
      <c r="B432" t="s">
        <v>177</v>
      </c>
      <c r="C432" t="str">
        <f>".493"</f>
        <v>.493</v>
      </c>
      <c r="D432" t="str">
        <f>".324"</f>
        <v>.324</v>
      </c>
      <c r="E432" t="str">
        <f>"5.526"</f>
        <v>5.526</v>
      </c>
      <c r="F432" t="str">
        <f>".329"</f>
        <v>.329</v>
      </c>
      <c r="G432" t="str">
        <f>".148"</f>
        <v>.148</v>
      </c>
      <c r="H432" t="str">
        <f>"1.3640"</f>
        <v>1.3640</v>
      </c>
    </row>
    <row r="433" spans="1:8" ht="14.25">
      <c r="A433">
        <v>153</v>
      </c>
      <c r="B433" t="s">
        <v>178</v>
      </c>
      <c r="C433" t="str">
        <f>".496"</f>
        <v>.496</v>
      </c>
      <c r="D433" t="str">
        <f>".432"</f>
        <v>.432</v>
      </c>
      <c r="E433" t="str">
        <f>".265"</f>
        <v>.265</v>
      </c>
      <c r="F433" t="str">
        <f>"5.000"</f>
        <v>5.000</v>
      </c>
      <c r="G433" t="str">
        <f>"5.000"</f>
        <v>5.000</v>
      </c>
      <c r="H433" t="str">
        <f>"2.2386"</f>
        <v>2.2386</v>
      </c>
    </row>
    <row r="434" spans="1:8" ht="14.25">
      <c r="A434">
        <v>154</v>
      </c>
      <c r="B434" t="s">
        <v>179</v>
      </c>
      <c r="C434" t="str">
        <f>".179"</f>
        <v>.179</v>
      </c>
      <c r="D434" t="str">
        <f>"5.000"</f>
        <v>5.000</v>
      </c>
      <c r="E434" t="str">
        <f>"5.000"</f>
        <v>5.000</v>
      </c>
      <c r="F434" t="str">
        <f>"5.000"</f>
        <v>5.000</v>
      </c>
      <c r="G434" t="str">
        <f>"5.000"</f>
        <v>5.000</v>
      </c>
      <c r="H434" t="str">
        <f>"4.0358"</f>
        <v>4.0358</v>
      </c>
    </row>
    <row r="435" ht="14.25">
      <c r="A435" t="s">
        <v>180</v>
      </c>
    </row>
    <row r="437" ht="14.25">
      <c r="A437" t="s">
        <v>181</v>
      </c>
    </row>
    <row r="438" spans="1:8" ht="14.25">
      <c r="A438" t="s">
        <v>4</v>
      </c>
      <c r="B438" t="s">
        <v>5</v>
      </c>
      <c r="C438" t="s">
        <v>6</v>
      </c>
      <c r="D438" t="s">
        <v>7</v>
      </c>
      <c r="E438" t="s">
        <v>8</v>
      </c>
      <c r="F438" t="s">
        <v>9</v>
      </c>
      <c r="G438" t="s">
        <v>10</v>
      </c>
      <c r="H438" t="s">
        <v>14</v>
      </c>
    </row>
    <row r="439" spans="1:8" ht="14.25">
      <c r="A439">
        <v>1</v>
      </c>
      <c r="B439" t="s">
        <v>26</v>
      </c>
      <c r="C439" t="str">
        <f>".444"</f>
        <v>.444</v>
      </c>
      <c r="D439" t="str">
        <f>".422"</f>
        <v>.422</v>
      </c>
      <c r="E439" t="str">
        <f>".290"</f>
        <v>.290</v>
      </c>
      <c r="F439" t="str">
        <f>".390"</f>
        <v>.390</v>
      </c>
      <c r="G439" t="str">
        <f>".208"</f>
        <v>.208</v>
      </c>
      <c r="H439" t="str">
        <f>".1754"</f>
        <v>.1754</v>
      </c>
    </row>
    <row r="440" spans="1:8" ht="14.25">
      <c r="A440">
        <v>2</v>
      </c>
      <c r="B440" t="s">
        <v>17</v>
      </c>
      <c r="C440" t="str">
        <f>".694"</f>
        <v>.694</v>
      </c>
      <c r="D440" t="str">
        <f>".279"</f>
        <v>.279</v>
      </c>
      <c r="E440" t="str">
        <f>".257"</f>
        <v>.257</v>
      </c>
      <c r="F440" t="str">
        <f>".231"</f>
        <v>.231</v>
      </c>
      <c r="G440" t="str">
        <f>".429"</f>
        <v>.429</v>
      </c>
      <c r="H440" t="str">
        <f>".1890"</f>
        <v>.1890</v>
      </c>
    </row>
    <row r="441" spans="1:8" ht="14.25">
      <c r="A441">
        <v>3</v>
      </c>
      <c r="B441" t="s">
        <v>29</v>
      </c>
      <c r="C441" t="str">
        <f>".383"</f>
        <v>.383</v>
      </c>
      <c r="D441" t="str">
        <f>".476"</f>
        <v>.476</v>
      </c>
      <c r="E441" t="str">
        <f>".523"</f>
        <v>.523</v>
      </c>
      <c r="F441" t="str">
        <f>".251"</f>
        <v>.251</v>
      </c>
      <c r="G441" t="str">
        <f>".367"</f>
        <v>.367</v>
      </c>
      <c r="H441" t="str">
        <f>".2000"</f>
        <v>.2000</v>
      </c>
    </row>
    <row r="442" spans="1:8" ht="14.25">
      <c r="A442">
        <v>4</v>
      </c>
      <c r="B442" t="s">
        <v>66</v>
      </c>
      <c r="C442" t="str">
        <f>".413"</f>
        <v>.413</v>
      </c>
      <c r="D442" t="str">
        <f>".530"</f>
        <v>.530</v>
      </c>
      <c r="E442" t="str">
        <f>".309"</f>
        <v>.309</v>
      </c>
      <c r="F442" t="str">
        <f>".369"</f>
        <v>.369</v>
      </c>
      <c r="G442" t="str">
        <f>".388"</f>
        <v>.388</v>
      </c>
      <c r="H442" t="str">
        <f>".2009"</f>
        <v>.2009</v>
      </c>
    </row>
    <row r="443" spans="1:8" ht="14.25">
      <c r="A443">
        <v>5</v>
      </c>
      <c r="B443" t="s">
        <v>80</v>
      </c>
      <c r="C443" t="str">
        <f>".438"</f>
        <v>.438</v>
      </c>
      <c r="D443" t="str">
        <f>".317"</f>
        <v>.317</v>
      </c>
      <c r="E443" t="str">
        <f>".605"</f>
        <v>.605</v>
      </c>
      <c r="F443" t="str">
        <f>".363"</f>
        <v>.363</v>
      </c>
      <c r="G443" t="str">
        <f>".321"</f>
        <v>.321</v>
      </c>
      <c r="H443" t="str">
        <f>".2044"</f>
        <v>.2044</v>
      </c>
    </row>
    <row r="444" spans="1:8" ht="14.25">
      <c r="A444">
        <v>6</v>
      </c>
      <c r="B444" t="s">
        <v>34</v>
      </c>
      <c r="C444" t="str">
        <f>".518"</f>
        <v>.518</v>
      </c>
      <c r="D444" t="str">
        <f>".368"</f>
        <v>.368</v>
      </c>
      <c r="E444" t="str">
        <f>".243"</f>
        <v>.243</v>
      </c>
      <c r="F444" t="str">
        <f>".387"</f>
        <v>.387</v>
      </c>
      <c r="G444" t="str">
        <f>".570"</f>
        <v>.570</v>
      </c>
      <c r="H444" t="str">
        <f>".2086"</f>
        <v>.2086</v>
      </c>
    </row>
    <row r="445" spans="1:8" ht="14.25">
      <c r="A445">
        <v>7</v>
      </c>
      <c r="B445" t="s">
        <v>31</v>
      </c>
      <c r="C445" t="str">
        <f>".510"</f>
        <v>.510</v>
      </c>
      <c r="D445" t="str">
        <f>".413"</f>
        <v>.413</v>
      </c>
      <c r="E445" t="str">
        <f>".513"</f>
        <v>.513</v>
      </c>
      <c r="F445" t="str">
        <f>".348"</f>
        <v>.348</v>
      </c>
      <c r="G445" t="str">
        <f>".318"</f>
        <v>.318</v>
      </c>
      <c r="H445" t="str">
        <f>".2102"</f>
        <v>.2102</v>
      </c>
    </row>
    <row r="446" spans="1:8" ht="14.25">
      <c r="A446">
        <v>8</v>
      </c>
      <c r="B446" t="s">
        <v>145</v>
      </c>
      <c r="C446" t="str">
        <f>".546"</f>
        <v>.546</v>
      </c>
      <c r="D446" t="str">
        <f>".505"</f>
        <v>.505</v>
      </c>
      <c r="E446" t="str">
        <f>".364"</f>
        <v>.364</v>
      </c>
      <c r="F446" t="str">
        <f>".458"</f>
        <v>.458</v>
      </c>
      <c r="G446" t="str">
        <f>".231"</f>
        <v>.231</v>
      </c>
      <c r="H446" t="str">
        <f>".2104"</f>
        <v>.2104</v>
      </c>
    </row>
    <row r="447" spans="1:8" ht="14.25">
      <c r="A447">
        <v>9</v>
      </c>
      <c r="B447" t="s">
        <v>38</v>
      </c>
      <c r="C447" t="str">
        <f>".348"</f>
        <v>.348</v>
      </c>
      <c r="D447" t="str">
        <f>".427"</f>
        <v>.427</v>
      </c>
      <c r="E447" t="str">
        <f>".509"</f>
        <v>.509</v>
      </c>
      <c r="F447" t="str">
        <f>".547"</f>
        <v>.547</v>
      </c>
      <c r="G447" t="str">
        <f>".284"</f>
        <v>.284</v>
      </c>
      <c r="H447" t="str">
        <f>".2115"</f>
        <v>.2115</v>
      </c>
    </row>
    <row r="448" spans="1:8" ht="14.25">
      <c r="A448">
        <v>10</v>
      </c>
      <c r="B448" t="s">
        <v>27</v>
      </c>
      <c r="C448" t="str">
        <f>".204"</f>
        <v>.204</v>
      </c>
      <c r="D448" t="str">
        <f>".653"</f>
        <v>.653</v>
      </c>
      <c r="E448" t="str">
        <f>".311"</f>
        <v>.311</v>
      </c>
      <c r="F448" t="str">
        <f>".570"</f>
        <v>.570</v>
      </c>
      <c r="G448" t="str">
        <f>".459"</f>
        <v>.459</v>
      </c>
      <c r="H448" t="str">
        <f>".2197"</f>
        <v>.2197</v>
      </c>
    </row>
    <row r="449" spans="1:8" ht="14.25">
      <c r="A449">
        <v>11</v>
      </c>
      <c r="B449" t="s">
        <v>120</v>
      </c>
      <c r="C449" t="str">
        <f>".544"</f>
        <v>.544</v>
      </c>
      <c r="D449" t="str">
        <f>".496"</f>
        <v>.496</v>
      </c>
      <c r="E449" t="str">
        <f>".334"</f>
        <v>.334</v>
      </c>
      <c r="F449" t="str">
        <f>".510"</f>
        <v>.510</v>
      </c>
      <c r="G449" t="str">
        <f>".325"</f>
        <v>.325</v>
      </c>
      <c r="H449" t="str">
        <f>".2209"</f>
        <v>.2209</v>
      </c>
    </row>
    <row r="450" spans="1:8" ht="14.25">
      <c r="A450">
        <v>12</v>
      </c>
      <c r="B450" t="s">
        <v>18</v>
      </c>
      <c r="C450" t="str">
        <f>".489"</f>
        <v>.489</v>
      </c>
      <c r="D450" t="str">
        <f>".507"</f>
        <v>.507</v>
      </c>
      <c r="E450" t="str">
        <f>".363"</f>
        <v>.363</v>
      </c>
      <c r="F450" t="str">
        <f>".391"</f>
        <v>.391</v>
      </c>
      <c r="G450" t="str">
        <f>".474"</f>
        <v>.474</v>
      </c>
      <c r="H450" t="str">
        <f>".2224"</f>
        <v>.2224</v>
      </c>
    </row>
    <row r="451" spans="1:8" ht="14.25">
      <c r="A451">
        <v>13</v>
      </c>
      <c r="B451" t="s">
        <v>30</v>
      </c>
      <c r="C451" t="str">
        <f>".611"</f>
        <v>.611</v>
      </c>
      <c r="D451" t="str">
        <f>".467"</f>
        <v>.467</v>
      </c>
      <c r="E451" t="str">
        <f>".588"</f>
        <v>.588</v>
      </c>
      <c r="F451" t="str">
        <f>".311"</f>
        <v>.311</v>
      </c>
      <c r="G451" t="str">
        <f>".270"</f>
        <v>.270</v>
      </c>
      <c r="H451" t="str">
        <f>".2247"</f>
        <v>.2247</v>
      </c>
    </row>
    <row r="452" spans="1:8" ht="14.25">
      <c r="A452">
        <v>14</v>
      </c>
      <c r="B452" t="s">
        <v>55</v>
      </c>
      <c r="C452" t="str">
        <f>".564"</f>
        <v>.564</v>
      </c>
      <c r="D452" t="str">
        <f>".297"</f>
        <v>.297</v>
      </c>
      <c r="E452" t="str">
        <f>".520"</f>
        <v>.520</v>
      </c>
      <c r="F452" t="str">
        <f>".293"</f>
        <v>.293</v>
      </c>
      <c r="G452" t="str">
        <f>".590"</f>
        <v>.590</v>
      </c>
      <c r="H452" t="str">
        <f>".2264"</f>
        <v>.2264</v>
      </c>
    </row>
    <row r="453" spans="1:8" ht="14.25">
      <c r="A453">
        <v>15</v>
      </c>
      <c r="B453" t="s">
        <v>15</v>
      </c>
      <c r="C453" t="str">
        <f>".403"</f>
        <v>.403</v>
      </c>
      <c r="D453" t="str">
        <f>".348"</f>
        <v>.348</v>
      </c>
      <c r="E453" t="str">
        <f>".622"</f>
        <v>.622</v>
      </c>
      <c r="F453" t="str">
        <f>".549"</f>
        <v>.549</v>
      </c>
      <c r="G453" t="str">
        <f>".346"</f>
        <v>.346</v>
      </c>
      <c r="H453" t="str">
        <f>".2268"</f>
        <v>.2268</v>
      </c>
    </row>
    <row r="454" spans="1:8" ht="14.25">
      <c r="A454">
        <v>16</v>
      </c>
      <c r="B454" t="s">
        <v>44</v>
      </c>
      <c r="C454" t="str">
        <f>".278"</f>
        <v>.278</v>
      </c>
      <c r="D454" t="str">
        <f>".378"</f>
        <v>.378</v>
      </c>
      <c r="E454" t="str">
        <f>".806"</f>
        <v>.806</v>
      </c>
      <c r="F454" t="str">
        <f>".447"</f>
        <v>.447</v>
      </c>
      <c r="G454" t="str">
        <f>".390"</f>
        <v>.390</v>
      </c>
      <c r="H454" t="str">
        <f>".2299"</f>
        <v>.2299</v>
      </c>
    </row>
    <row r="455" spans="1:8" ht="14.25">
      <c r="A455">
        <v>17</v>
      </c>
      <c r="B455" t="s">
        <v>19</v>
      </c>
      <c r="C455" t="str">
        <f>".446"</f>
        <v>.446</v>
      </c>
      <c r="D455" t="str">
        <f>".421"</f>
        <v>.421</v>
      </c>
      <c r="E455" t="str">
        <f>".534"</f>
        <v>.534</v>
      </c>
      <c r="F455" t="str">
        <f>".429"</f>
        <v>.429</v>
      </c>
      <c r="G455" t="str">
        <f>".516"</f>
        <v>.516</v>
      </c>
      <c r="H455" t="str">
        <f>".2346"</f>
        <v>.2346</v>
      </c>
    </row>
    <row r="456" spans="1:8" ht="14.25">
      <c r="A456">
        <v>18</v>
      </c>
      <c r="B456" t="s">
        <v>157</v>
      </c>
      <c r="C456" t="str">
        <f>".438"</f>
        <v>.438</v>
      </c>
      <c r="D456" t="str">
        <f>".702"</f>
        <v>.702</v>
      </c>
      <c r="E456" t="str">
        <f>".441"</f>
        <v>.441</v>
      </c>
      <c r="F456" t="str">
        <f>".520"</f>
        <v>.520</v>
      </c>
      <c r="G456" t="str">
        <f>".258"</f>
        <v>.258</v>
      </c>
      <c r="H456" t="str">
        <f>".2359"</f>
        <v>.2359</v>
      </c>
    </row>
    <row r="457" spans="1:8" ht="14.25">
      <c r="A457">
        <v>19</v>
      </c>
      <c r="B457" t="s">
        <v>170</v>
      </c>
      <c r="C457" t="str">
        <f>".673"</f>
        <v>.673</v>
      </c>
      <c r="D457" t="str">
        <f>".584"</f>
        <v>.584</v>
      </c>
      <c r="E457" t="str">
        <f>".326"</f>
        <v>.326</v>
      </c>
      <c r="F457" t="str">
        <f>".459"</f>
        <v>.459</v>
      </c>
      <c r="G457" t="str">
        <f>".327"</f>
        <v>.327</v>
      </c>
      <c r="H457" t="str">
        <f>".2369"</f>
        <v>.2369</v>
      </c>
    </row>
    <row r="458" spans="1:8" ht="14.25">
      <c r="A458">
        <v>20</v>
      </c>
      <c r="B458" t="s">
        <v>25</v>
      </c>
      <c r="C458" t="str">
        <f>".439"</f>
        <v>.439</v>
      </c>
      <c r="D458" t="str">
        <f>".619"</f>
        <v>.619</v>
      </c>
      <c r="E458" t="str">
        <f>".557"</f>
        <v>.557</v>
      </c>
      <c r="F458" t="str">
        <f>".609"</f>
        <v>.609</v>
      </c>
      <c r="G458" t="str">
        <f>".167"</f>
        <v>.167</v>
      </c>
      <c r="H458" t="str">
        <f>".2391"</f>
        <v>.2391</v>
      </c>
    </row>
    <row r="459" spans="1:8" ht="14.25">
      <c r="A459">
        <v>21</v>
      </c>
      <c r="B459" t="s">
        <v>24</v>
      </c>
      <c r="C459" t="str">
        <f>".427"</f>
        <v>.427</v>
      </c>
      <c r="D459" t="str">
        <f>".746"</f>
        <v>.746</v>
      </c>
      <c r="E459" t="str">
        <f>".533"</f>
        <v>.533</v>
      </c>
      <c r="F459" t="str">
        <f>".251"</f>
        <v>.251</v>
      </c>
      <c r="G459" t="str">
        <f>".447"</f>
        <v>.447</v>
      </c>
      <c r="H459" t="str">
        <f>".2404"</f>
        <v>.2404</v>
      </c>
    </row>
    <row r="460" spans="1:8" ht="14.25">
      <c r="A460">
        <v>22</v>
      </c>
      <c r="B460" t="s">
        <v>150</v>
      </c>
      <c r="C460" t="str">
        <f>".532"</f>
        <v>.532</v>
      </c>
      <c r="D460" t="str">
        <f>".887"</f>
        <v>.887</v>
      </c>
      <c r="E460" t="str">
        <f>".409"</f>
        <v>.409</v>
      </c>
      <c r="F460" t="str">
        <f>".350"</f>
        <v>.350</v>
      </c>
      <c r="G460" t="str">
        <f>".249"</f>
        <v>.249</v>
      </c>
      <c r="H460" t="str">
        <f>".2427"</f>
        <v>.2427</v>
      </c>
    </row>
    <row r="461" spans="1:8" ht="14.25">
      <c r="A461">
        <v>23</v>
      </c>
      <c r="B461" t="s">
        <v>20</v>
      </c>
      <c r="C461" t="str">
        <f>".447"</f>
        <v>.447</v>
      </c>
      <c r="D461" t="str">
        <f>".532"</f>
        <v>.532</v>
      </c>
      <c r="E461" t="str">
        <f>".529"</f>
        <v>.529</v>
      </c>
      <c r="F461" t="str">
        <f>".497"</f>
        <v>.497</v>
      </c>
      <c r="G461" t="str">
        <f>".423"</f>
        <v>.423</v>
      </c>
      <c r="H461" t="str">
        <f>".2428"</f>
        <v>.2428</v>
      </c>
    </row>
    <row r="462" spans="1:8" ht="14.25">
      <c r="A462">
        <v>24</v>
      </c>
      <c r="B462" t="s">
        <v>41</v>
      </c>
      <c r="C462" t="str">
        <f>".623"</f>
        <v>.623</v>
      </c>
      <c r="D462" t="str">
        <f>".465"</f>
        <v>.465</v>
      </c>
      <c r="E462" t="str">
        <f>".710"</f>
        <v>.710</v>
      </c>
      <c r="F462" t="str">
        <f>".486"</f>
        <v>.486</v>
      </c>
      <c r="G462" t="str">
        <f>".171"</f>
        <v>.171</v>
      </c>
      <c r="H462" t="str">
        <f>".2455"</f>
        <v>.2455</v>
      </c>
    </row>
    <row r="463" spans="1:8" ht="14.25">
      <c r="A463">
        <v>25</v>
      </c>
      <c r="B463" t="s">
        <v>84</v>
      </c>
      <c r="C463" t="str">
        <f>".541"</f>
        <v>.541</v>
      </c>
      <c r="D463" t="str">
        <f>".561"</f>
        <v>.561</v>
      </c>
      <c r="E463" t="str">
        <f>".635"</f>
        <v>.635</v>
      </c>
      <c r="F463" t="str">
        <f>".405"</f>
        <v>.405</v>
      </c>
      <c r="G463" t="str">
        <f>".326"</f>
        <v>.326</v>
      </c>
      <c r="H463" t="str">
        <f>".2468"</f>
        <v>.2468</v>
      </c>
    </row>
    <row r="464" spans="1:8" ht="14.25">
      <c r="A464">
        <v>26</v>
      </c>
      <c r="B464" t="s">
        <v>121</v>
      </c>
      <c r="C464" t="str">
        <f>".778"</f>
        <v>.778</v>
      </c>
      <c r="D464" t="str">
        <f>".470"</f>
        <v>.470</v>
      </c>
      <c r="E464" t="str">
        <f>".255"</f>
        <v>.255</v>
      </c>
      <c r="F464" t="str">
        <f>".590"</f>
        <v>.590</v>
      </c>
      <c r="G464" t="str">
        <f>".376"</f>
        <v>.376</v>
      </c>
      <c r="H464" t="str">
        <f>".2469"</f>
        <v>.2469</v>
      </c>
    </row>
    <row r="465" spans="1:8" ht="14.25">
      <c r="A465">
        <v>27</v>
      </c>
      <c r="B465" t="s">
        <v>35</v>
      </c>
      <c r="C465" t="str">
        <f>".497"</f>
        <v>.497</v>
      </c>
      <c r="D465" t="str">
        <f>".679"</f>
        <v>.679</v>
      </c>
      <c r="E465" t="str">
        <f>".423"</f>
        <v>.423</v>
      </c>
      <c r="F465" t="str">
        <f>".306"</f>
        <v>.306</v>
      </c>
      <c r="G465" t="str">
        <f>".583"</f>
        <v>.583</v>
      </c>
      <c r="H465" t="str">
        <f>".2488"</f>
        <v>.2488</v>
      </c>
    </row>
    <row r="466" spans="1:8" ht="14.25">
      <c r="A466">
        <v>28</v>
      </c>
      <c r="B466" t="s">
        <v>57</v>
      </c>
      <c r="C466" t="str">
        <f>".310"</f>
        <v>.310</v>
      </c>
      <c r="D466" t="str">
        <f>".603"</f>
        <v>.603</v>
      </c>
      <c r="E466" t="str">
        <f>".487"</f>
        <v>.487</v>
      </c>
      <c r="F466" t="str">
        <f>".557"</f>
        <v>.557</v>
      </c>
      <c r="G466" t="str">
        <f>".549"</f>
        <v>.549</v>
      </c>
      <c r="H466" t="str">
        <f>".2506"</f>
        <v>.2506</v>
      </c>
    </row>
    <row r="467" spans="1:8" ht="14.25">
      <c r="A467">
        <v>29</v>
      </c>
      <c r="B467" t="s">
        <v>42</v>
      </c>
      <c r="C467" t="str">
        <f>".929"</f>
        <v>.929</v>
      </c>
      <c r="D467" t="str">
        <f>".517"</f>
        <v>.517</v>
      </c>
      <c r="E467" t="str">
        <f>".484"</f>
        <v>.484</v>
      </c>
      <c r="F467" t="str">
        <f>".386"</f>
        <v>.386</v>
      </c>
      <c r="G467" t="str">
        <f>".231"</f>
        <v>.231</v>
      </c>
      <c r="H467" t="str">
        <f>".2547"</f>
        <v>.2547</v>
      </c>
    </row>
    <row r="468" spans="1:8" ht="14.25">
      <c r="A468">
        <v>30</v>
      </c>
      <c r="B468" t="s">
        <v>50</v>
      </c>
      <c r="C468" t="str">
        <f>".437"</f>
        <v>.437</v>
      </c>
      <c r="D468" t="str">
        <f>".537"</f>
        <v>.537</v>
      </c>
      <c r="E468" t="str">
        <f>".504"</f>
        <v>.504</v>
      </c>
      <c r="F468" t="str">
        <f>".284"</f>
        <v>.284</v>
      </c>
      <c r="G468" t="str">
        <f>".793"</f>
        <v>.793</v>
      </c>
      <c r="H468" t="str">
        <f>".2555"</f>
        <v>.2555</v>
      </c>
    </row>
    <row r="469" spans="1:8" ht="14.25">
      <c r="A469">
        <v>31</v>
      </c>
      <c r="B469" t="s">
        <v>90</v>
      </c>
      <c r="C469" t="str">
        <f>".582"</f>
        <v>.582</v>
      </c>
      <c r="D469" t="str">
        <f>".505"</f>
        <v>.505</v>
      </c>
      <c r="E469" t="str">
        <f>".441"</f>
        <v>.441</v>
      </c>
      <c r="F469" t="str">
        <f>".558"</f>
        <v>.558</v>
      </c>
      <c r="G469" t="str">
        <f>".469"</f>
        <v>.469</v>
      </c>
      <c r="H469" t="str">
        <f>".2555"</f>
        <v>.2555</v>
      </c>
    </row>
    <row r="470" spans="1:8" ht="14.25">
      <c r="A470">
        <v>32</v>
      </c>
      <c r="B470" t="s">
        <v>51</v>
      </c>
      <c r="C470" t="str">
        <f>".715"</f>
        <v>.715</v>
      </c>
      <c r="D470" t="str">
        <f>".429"</f>
        <v>.429</v>
      </c>
      <c r="E470" t="str">
        <f>".809"</f>
        <v>.809</v>
      </c>
      <c r="F470" t="str">
        <f>".260"</f>
        <v>.260</v>
      </c>
      <c r="G470" t="str">
        <f>".365"</f>
        <v>.365</v>
      </c>
      <c r="H470" t="str">
        <f>".2578"</f>
        <v>.2578</v>
      </c>
    </row>
    <row r="471" spans="1:8" ht="14.25">
      <c r="A471">
        <v>33</v>
      </c>
      <c r="B471" t="s">
        <v>59</v>
      </c>
      <c r="C471" t="str">
        <f>".458"</f>
        <v>.458</v>
      </c>
      <c r="D471" t="str">
        <f>".389"</f>
        <v>.389</v>
      </c>
      <c r="E471" t="str">
        <f>".509"</f>
        <v>.509</v>
      </c>
      <c r="F471" t="str">
        <f>".647"</f>
        <v>.647</v>
      </c>
      <c r="G471" t="str">
        <f>".611"</f>
        <v>.611</v>
      </c>
      <c r="H471" t="str">
        <f>".2614"</f>
        <v>.2614</v>
      </c>
    </row>
    <row r="472" spans="1:8" ht="14.25">
      <c r="A472">
        <v>34</v>
      </c>
      <c r="B472" t="s">
        <v>153</v>
      </c>
      <c r="C472" t="str">
        <f>".753"</f>
        <v>.753</v>
      </c>
      <c r="D472" t="str">
        <f>".651"</f>
        <v>.651</v>
      </c>
      <c r="E472" t="str">
        <f>".586"</f>
        <v>.586</v>
      </c>
      <c r="F472" t="str">
        <f>".304"</f>
        <v>.304</v>
      </c>
      <c r="G472" t="str">
        <f>".359"</f>
        <v>.359</v>
      </c>
      <c r="H472" t="str">
        <f>".2653"</f>
        <v>.2653</v>
      </c>
    </row>
    <row r="473" spans="1:8" ht="14.25">
      <c r="A473">
        <v>35</v>
      </c>
      <c r="B473" t="s">
        <v>162</v>
      </c>
      <c r="C473" t="str">
        <f>".574"</f>
        <v>.574</v>
      </c>
      <c r="D473" t="str">
        <f>".508"</f>
        <v>.508</v>
      </c>
      <c r="E473" t="str">
        <f>".649"</f>
        <v>.649</v>
      </c>
      <c r="F473" t="str">
        <f>".493"</f>
        <v>.493</v>
      </c>
      <c r="G473" t="str">
        <f>".435"</f>
        <v>.435</v>
      </c>
      <c r="H473" t="str">
        <f>".2659"</f>
        <v>.2659</v>
      </c>
    </row>
    <row r="474" spans="1:8" ht="14.25">
      <c r="A474">
        <v>36</v>
      </c>
      <c r="B474" t="s">
        <v>72</v>
      </c>
      <c r="C474" t="str">
        <f>".680"</f>
        <v>.680</v>
      </c>
      <c r="D474" t="str">
        <f>".625"</f>
        <v>.625</v>
      </c>
      <c r="E474" t="str">
        <f>".406"</f>
        <v>.406</v>
      </c>
      <c r="F474" t="str">
        <f>".529"</f>
        <v>.529</v>
      </c>
      <c r="G474" t="str">
        <f>".434"</f>
        <v>.434</v>
      </c>
      <c r="H474" t="str">
        <f>".2674"</f>
        <v>.2674</v>
      </c>
    </row>
    <row r="475" spans="1:8" ht="14.25">
      <c r="A475">
        <v>37</v>
      </c>
      <c r="B475" t="s">
        <v>77</v>
      </c>
      <c r="C475" t="str">
        <f>".527"</f>
        <v>.527</v>
      </c>
      <c r="D475" t="str">
        <f>".709"</f>
        <v>.709</v>
      </c>
      <c r="E475" t="str">
        <f>".278"</f>
        <v>.278</v>
      </c>
      <c r="F475" t="str">
        <f>".575"</f>
        <v>.575</v>
      </c>
      <c r="G475" t="str">
        <f>".587"</f>
        <v>.587</v>
      </c>
      <c r="H475" t="str">
        <f>".2676"</f>
        <v>.2676</v>
      </c>
    </row>
    <row r="476" spans="1:8" ht="14.25">
      <c r="A476">
        <v>38</v>
      </c>
      <c r="B476" t="s">
        <v>43</v>
      </c>
      <c r="C476" t="str">
        <f>".467"</f>
        <v>.467</v>
      </c>
      <c r="D476" t="str">
        <f>".411"</f>
        <v>.411</v>
      </c>
      <c r="E476" t="str">
        <f>".836"</f>
        <v>.836</v>
      </c>
      <c r="F476" t="str">
        <f>".509"</f>
        <v>.509</v>
      </c>
      <c r="G476" t="str">
        <f>".487"</f>
        <v>.487</v>
      </c>
      <c r="H476" t="str">
        <f>".2710"</f>
        <v>.2710</v>
      </c>
    </row>
    <row r="477" spans="1:8" ht="14.25">
      <c r="A477">
        <v>39</v>
      </c>
      <c r="B477" t="s">
        <v>40</v>
      </c>
      <c r="C477" t="str">
        <f>".387"</f>
        <v>.387</v>
      </c>
      <c r="D477" t="str">
        <f>".693"</f>
        <v>.693</v>
      </c>
      <c r="E477" t="str">
        <f>".627"</f>
        <v>.627</v>
      </c>
      <c r="F477" t="str">
        <f>".505"</f>
        <v>.505</v>
      </c>
      <c r="G477" t="str">
        <f>".499"</f>
        <v>.499</v>
      </c>
      <c r="H477" t="str">
        <f>".2711"</f>
        <v>.2711</v>
      </c>
    </row>
    <row r="478" spans="1:8" ht="14.25">
      <c r="A478">
        <v>40</v>
      </c>
      <c r="B478" t="s">
        <v>56</v>
      </c>
      <c r="C478" t="str">
        <f>".782"</f>
        <v>.782</v>
      </c>
      <c r="D478" t="str">
        <f>".725"</f>
        <v>.725</v>
      </c>
      <c r="E478" t="str">
        <f>".371"</f>
        <v>.371</v>
      </c>
      <c r="F478" t="str">
        <f>".304"</f>
        <v>.304</v>
      </c>
      <c r="G478" t="str">
        <f>".532"</f>
        <v>.532</v>
      </c>
      <c r="H478" t="str">
        <f>".2714"</f>
        <v>.2714</v>
      </c>
    </row>
    <row r="479" spans="1:8" ht="14.25">
      <c r="A479">
        <v>41</v>
      </c>
      <c r="B479" t="s">
        <v>138</v>
      </c>
      <c r="C479" t="str">
        <f>".379"</f>
        <v>.379</v>
      </c>
      <c r="D479" t="str">
        <f>".944"</f>
        <v>.944</v>
      </c>
      <c r="E479" t="str">
        <f>".596"</f>
        <v>.596</v>
      </c>
      <c r="F479" t="str">
        <f>".468"</f>
        <v>.468</v>
      </c>
      <c r="G479" t="str">
        <f>".328"</f>
        <v>.328</v>
      </c>
      <c r="H479" t="str">
        <f>".2715"</f>
        <v>.2715</v>
      </c>
    </row>
    <row r="480" spans="1:8" ht="14.25">
      <c r="A480">
        <v>42</v>
      </c>
      <c r="B480" t="s">
        <v>54</v>
      </c>
      <c r="C480" t="str">
        <f>".339"</f>
        <v>.339</v>
      </c>
      <c r="D480" t="str">
        <f>".702"</f>
        <v>.702</v>
      </c>
      <c r="E480" t="str">
        <f>".974"</f>
        <v>.974</v>
      </c>
      <c r="F480" t="str">
        <f>".442"</f>
        <v>.442</v>
      </c>
      <c r="G480" t="str">
        <f>".261"</f>
        <v>.261</v>
      </c>
      <c r="H480" t="str">
        <f>".2718"</f>
        <v>.2718</v>
      </c>
    </row>
    <row r="481" spans="1:8" ht="14.25">
      <c r="A481">
        <v>43</v>
      </c>
      <c r="B481" t="s">
        <v>100</v>
      </c>
      <c r="C481" t="str">
        <f>".269"</f>
        <v>.269</v>
      </c>
      <c r="D481" t="str">
        <f>"1.044"</f>
        <v>1.044</v>
      </c>
      <c r="E481" t="str">
        <f>".363"</f>
        <v>.363</v>
      </c>
      <c r="F481" t="str">
        <f>".775"</f>
        <v>.775</v>
      </c>
      <c r="G481" t="str">
        <f>".290"</f>
        <v>.290</v>
      </c>
      <c r="H481" t="str">
        <f>".2741"</f>
        <v>.2741</v>
      </c>
    </row>
    <row r="482" spans="1:8" ht="14.25">
      <c r="A482">
        <v>44</v>
      </c>
      <c r="B482" t="s">
        <v>142</v>
      </c>
      <c r="C482" t="str">
        <f>".576"</f>
        <v>.576</v>
      </c>
      <c r="D482" t="str">
        <f>".473"</f>
        <v>.473</v>
      </c>
      <c r="E482" t="str">
        <f>".628"</f>
        <v>.628</v>
      </c>
      <c r="F482" t="str">
        <f>".429"</f>
        <v>.429</v>
      </c>
      <c r="G482" t="str">
        <f>".636"</f>
        <v>.636</v>
      </c>
      <c r="H482" t="str">
        <f>".2742"</f>
        <v>.2742</v>
      </c>
    </row>
    <row r="483" spans="1:8" ht="14.25">
      <c r="A483">
        <v>45</v>
      </c>
      <c r="B483" t="s">
        <v>156</v>
      </c>
      <c r="C483" t="str">
        <f>".604"</f>
        <v>.604</v>
      </c>
      <c r="D483" t="str">
        <f>".939"</f>
        <v>.939</v>
      </c>
      <c r="E483" t="str">
        <f>".406"</f>
        <v>.406</v>
      </c>
      <c r="F483" t="str">
        <f>".247"</f>
        <v>.247</v>
      </c>
      <c r="G483" t="str">
        <f>".549"</f>
        <v>.549</v>
      </c>
      <c r="H483" t="str">
        <f>".2745"</f>
        <v>.2745</v>
      </c>
    </row>
    <row r="484" spans="1:8" ht="14.25">
      <c r="A484">
        <v>46</v>
      </c>
      <c r="B484" t="s">
        <v>37</v>
      </c>
      <c r="C484" t="str">
        <f>".330"</f>
        <v>.330</v>
      </c>
      <c r="D484" t="str">
        <f>".684"</f>
        <v>.684</v>
      </c>
      <c r="E484" t="str">
        <f>".384"</f>
        <v>.384</v>
      </c>
      <c r="F484" t="str">
        <f>".849"</f>
        <v>.849</v>
      </c>
      <c r="G484" t="str">
        <f>".499"</f>
        <v>.499</v>
      </c>
      <c r="H484" t="str">
        <f>".2746"</f>
        <v>.2746</v>
      </c>
    </row>
    <row r="485" spans="1:8" ht="14.25">
      <c r="A485">
        <v>47</v>
      </c>
      <c r="B485" t="s">
        <v>68</v>
      </c>
      <c r="C485" t="str">
        <f>".487"</f>
        <v>.487</v>
      </c>
      <c r="D485" t="str">
        <f>".762"</f>
        <v>.762</v>
      </c>
      <c r="E485" t="str">
        <f>".728"</f>
        <v>.728</v>
      </c>
      <c r="F485" t="str">
        <f>".361"</f>
        <v>.361</v>
      </c>
      <c r="G485" t="str">
        <f>".425"</f>
        <v>.425</v>
      </c>
      <c r="H485" t="str">
        <f>".2763"</f>
        <v>.2763</v>
      </c>
    </row>
    <row r="486" spans="1:8" ht="14.25">
      <c r="A486">
        <v>48</v>
      </c>
      <c r="B486" t="s">
        <v>141</v>
      </c>
      <c r="C486" t="str">
        <f>".627"</f>
        <v>.627</v>
      </c>
      <c r="D486" t="str">
        <f>".954"</f>
        <v>.954</v>
      </c>
      <c r="E486" t="str">
        <f>".364"</f>
        <v>.364</v>
      </c>
      <c r="F486" t="str">
        <f>".501"</f>
        <v>.501</v>
      </c>
      <c r="G486" t="str">
        <f>".321"</f>
        <v>.321</v>
      </c>
      <c r="H486" t="str">
        <f>".2767"</f>
        <v>.2767</v>
      </c>
    </row>
    <row r="487" spans="1:8" ht="14.25">
      <c r="A487">
        <v>49</v>
      </c>
      <c r="B487" t="s">
        <v>39</v>
      </c>
      <c r="C487" t="str">
        <f>".807"</f>
        <v>.807</v>
      </c>
      <c r="D487" t="str">
        <f>".562"</f>
        <v>.562</v>
      </c>
      <c r="E487" t="str">
        <f>".289"</f>
        <v>.289</v>
      </c>
      <c r="F487" t="str">
        <f>".615"</f>
        <v>.615</v>
      </c>
      <c r="G487" t="str">
        <f>".529"</f>
        <v>.529</v>
      </c>
      <c r="H487" t="str">
        <f>".2802"</f>
        <v>.2802</v>
      </c>
    </row>
    <row r="488" spans="1:8" ht="14.25">
      <c r="A488">
        <v>50</v>
      </c>
      <c r="B488" t="s">
        <v>152</v>
      </c>
      <c r="C488" t="str">
        <f>".644"</f>
        <v>.644</v>
      </c>
      <c r="D488" t="str">
        <f>".514"</f>
        <v>.514</v>
      </c>
      <c r="E488" t="str">
        <f>".471"</f>
        <v>.471</v>
      </c>
      <c r="F488" t="str">
        <f>".606"</f>
        <v>.606</v>
      </c>
      <c r="G488" t="str">
        <f>".575"</f>
        <v>.575</v>
      </c>
      <c r="H488" t="str">
        <f>".2810"</f>
        <v>.2810</v>
      </c>
    </row>
    <row r="489" spans="1:8" ht="14.25">
      <c r="A489">
        <v>51</v>
      </c>
      <c r="B489" t="s">
        <v>103</v>
      </c>
      <c r="C489" t="str">
        <f>".599"</f>
        <v>.599</v>
      </c>
      <c r="D489" t="str">
        <f>".486"</f>
        <v>.486</v>
      </c>
      <c r="E489" t="str">
        <f>".496"</f>
        <v>.496</v>
      </c>
      <c r="F489" t="str">
        <f>".607"</f>
        <v>.607</v>
      </c>
      <c r="G489" t="str">
        <f>".630"</f>
        <v>.630</v>
      </c>
      <c r="H489" t="str">
        <f>".2818"</f>
        <v>.2818</v>
      </c>
    </row>
    <row r="490" spans="1:8" ht="14.25">
      <c r="A490">
        <v>52</v>
      </c>
      <c r="B490" t="s">
        <v>74</v>
      </c>
      <c r="C490" t="str">
        <f>".353"</f>
        <v>.353</v>
      </c>
      <c r="D490" t="str">
        <f>".818"</f>
        <v>.818</v>
      </c>
      <c r="E490" t="str">
        <f>".847"</f>
        <v>.847</v>
      </c>
      <c r="F490" t="str">
        <f>".395"</f>
        <v>.395</v>
      </c>
      <c r="G490" t="str">
        <f>".414"</f>
        <v>.414</v>
      </c>
      <c r="H490" t="str">
        <f>".2827"</f>
        <v>.2827</v>
      </c>
    </row>
    <row r="491" spans="1:8" ht="14.25">
      <c r="A491">
        <v>53</v>
      </c>
      <c r="B491" t="s">
        <v>147</v>
      </c>
      <c r="C491" t="str">
        <f>".851"</f>
        <v>.851</v>
      </c>
      <c r="D491" t="str">
        <f>".365"</f>
        <v>.365</v>
      </c>
      <c r="E491" t="str">
        <f>".609"</f>
        <v>.609</v>
      </c>
      <c r="F491" t="str">
        <f>".573"</f>
        <v>.573</v>
      </c>
      <c r="G491" t="str">
        <f>".431"</f>
        <v>.431</v>
      </c>
      <c r="H491" t="str">
        <f>".2829"</f>
        <v>.2829</v>
      </c>
    </row>
    <row r="492" spans="1:8" ht="14.25">
      <c r="A492">
        <v>54</v>
      </c>
      <c r="B492" t="s">
        <v>122</v>
      </c>
      <c r="C492" t="str">
        <f>".287"</f>
        <v>.287</v>
      </c>
      <c r="D492" t="str">
        <f>".638"</f>
        <v>.638</v>
      </c>
      <c r="E492" t="str">
        <f>".730"</f>
        <v>.730</v>
      </c>
      <c r="F492" t="str">
        <f>".683"</f>
        <v>.683</v>
      </c>
      <c r="G492" t="str">
        <f>".502"</f>
        <v>.502</v>
      </c>
      <c r="H492" t="str">
        <f>".2840"</f>
        <v>.2840</v>
      </c>
    </row>
    <row r="493" spans="1:8" ht="14.25">
      <c r="A493">
        <v>55</v>
      </c>
      <c r="B493" t="s">
        <v>16</v>
      </c>
      <c r="C493" t="str">
        <f>".537"</f>
        <v>.537</v>
      </c>
      <c r="D493" t="str">
        <f>".486"</f>
        <v>.486</v>
      </c>
      <c r="E493" t="str">
        <f>".887"</f>
        <v>.887</v>
      </c>
      <c r="F493" t="str">
        <f>".230"</f>
        <v>.230</v>
      </c>
      <c r="G493" t="str">
        <f>".716"</f>
        <v>.716</v>
      </c>
      <c r="H493" t="str">
        <f>".2856"</f>
        <v>.2856</v>
      </c>
    </row>
    <row r="494" spans="1:8" ht="14.25">
      <c r="A494">
        <v>56</v>
      </c>
      <c r="B494" t="s">
        <v>123</v>
      </c>
      <c r="C494" t="str">
        <f>".665"</f>
        <v>.665</v>
      </c>
      <c r="D494" t="str">
        <f>".822"</f>
        <v>.822</v>
      </c>
      <c r="E494" t="str">
        <f>".628"</f>
        <v>.628</v>
      </c>
      <c r="F494" t="str">
        <f>".320"</f>
        <v>.320</v>
      </c>
      <c r="G494" t="str">
        <f>".427"</f>
        <v>.427</v>
      </c>
      <c r="H494" t="str">
        <f>".2862"</f>
        <v>.2862</v>
      </c>
    </row>
    <row r="495" spans="1:8" ht="14.25">
      <c r="A495">
        <v>57</v>
      </c>
      <c r="B495" t="s">
        <v>69</v>
      </c>
      <c r="C495" t="str">
        <f>".374"</f>
        <v>.374</v>
      </c>
      <c r="D495" t="str">
        <f>".813"</f>
        <v>.813</v>
      </c>
      <c r="E495" t="str">
        <f>".714"</f>
        <v>.714</v>
      </c>
      <c r="F495" t="str">
        <f>".532"</f>
        <v>.532</v>
      </c>
      <c r="G495" t="str">
        <f>".434"</f>
        <v>.434</v>
      </c>
      <c r="H495" t="str">
        <f>".2867"</f>
        <v>.2867</v>
      </c>
    </row>
    <row r="496" spans="1:8" ht="14.25">
      <c r="A496">
        <v>58</v>
      </c>
      <c r="B496" t="s">
        <v>94</v>
      </c>
      <c r="C496" t="str">
        <f>".694"</f>
        <v>.694</v>
      </c>
      <c r="D496" t="str">
        <f>".451"</f>
        <v>.451</v>
      </c>
      <c r="E496" t="str">
        <f>".579"</f>
        <v>.579</v>
      </c>
      <c r="F496" t="str">
        <f>".578"</f>
        <v>.578</v>
      </c>
      <c r="G496" t="str">
        <f>".571"</f>
        <v>.571</v>
      </c>
      <c r="H496" t="str">
        <f>".2873"</f>
        <v>.2873</v>
      </c>
    </row>
    <row r="497" spans="1:8" ht="14.25">
      <c r="A497">
        <v>59</v>
      </c>
      <c r="B497" t="s">
        <v>33</v>
      </c>
      <c r="C497" t="str">
        <f>".609"</f>
        <v>.609</v>
      </c>
      <c r="D497" t="str">
        <f>".590"</f>
        <v>.590</v>
      </c>
      <c r="E497" t="str">
        <f>".520"</f>
        <v>.520</v>
      </c>
      <c r="F497" t="str">
        <f>".446"</f>
        <v>.446</v>
      </c>
      <c r="G497" t="str">
        <f>".709"</f>
        <v>.709</v>
      </c>
      <c r="H497" t="str">
        <f>".2874"</f>
        <v>.2874</v>
      </c>
    </row>
    <row r="498" spans="1:8" ht="14.25">
      <c r="A498">
        <v>60</v>
      </c>
      <c r="B498" t="s">
        <v>28</v>
      </c>
      <c r="C498" t="str">
        <f>".501"</f>
        <v>.501</v>
      </c>
      <c r="D498" t="str">
        <f>".654"</f>
        <v>.654</v>
      </c>
      <c r="E498" t="str">
        <f>".555"</f>
        <v>.555</v>
      </c>
      <c r="F498" t="str">
        <f>".494"</f>
        <v>.494</v>
      </c>
      <c r="G498" t="str">
        <f>".679"</f>
        <v>.679</v>
      </c>
      <c r="H498" t="str">
        <f>".2883"</f>
        <v>.2883</v>
      </c>
    </row>
    <row r="499" spans="1:8" ht="14.25">
      <c r="A499">
        <v>61</v>
      </c>
      <c r="B499" t="s">
        <v>151</v>
      </c>
      <c r="C499" t="str">
        <f>".485"</f>
        <v>.485</v>
      </c>
      <c r="D499" t="str">
        <f>".505"</f>
        <v>.505</v>
      </c>
      <c r="E499" t="str">
        <f>".527"</f>
        <v>.527</v>
      </c>
      <c r="F499" t="str">
        <f>".580"</f>
        <v>.580</v>
      </c>
      <c r="G499" t="str">
        <f>".803"</f>
        <v>.803</v>
      </c>
      <c r="H499" t="str">
        <f>".2900"</f>
        <v>.2900</v>
      </c>
    </row>
    <row r="500" spans="1:8" ht="14.25">
      <c r="A500">
        <v>62</v>
      </c>
      <c r="B500" t="s">
        <v>53</v>
      </c>
      <c r="C500" t="str">
        <f>".747"</f>
        <v>.747</v>
      </c>
      <c r="D500" t="str">
        <f>".452"</f>
        <v>.452</v>
      </c>
      <c r="E500" t="str">
        <f>".603"</f>
        <v>.603</v>
      </c>
      <c r="F500" t="str">
        <f>".739"</f>
        <v>.739</v>
      </c>
      <c r="G500" t="str">
        <f>".391"</f>
        <v>.391</v>
      </c>
      <c r="H500" t="str">
        <f>".2932"</f>
        <v>.2932</v>
      </c>
    </row>
    <row r="501" spans="1:8" ht="14.25">
      <c r="A501">
        <v>63</v>
      </c>
      <c r="B501" t="s">
        <v>115</v>
      </c>
      <c r="C501" t="str">
        <f>".586"</f>
        <v>.586</v>
      </c>
      <c r="D501" t="str">
        <f>".722"</f>
        <v>.722</v>
      </c>
      <c r="E501" t="str">
        <f>".643"</f>
        <v>.643</v>
      </c>
      <c r="F501" t="str">
        <f>".635"</f>
        <v>.635</v>
      </c>
      <c r="G501" t="str">
        <f>".352"</f>
        <v>.352</v>
      </c>
      <c r="H501" t="str">
        <f>".2938"</f>
        <v>.2938</v>
      </c>
    </row>
    <row r="502" spans="1:8" ht="14.25">
      <c r="A502">
        <v>64</v>
      </c>
      <c r="B502" t="s">
        <v>117</v>
      </c>
      <c r="C502" t="str">
        <f>".372"</f>
        <v>.372</v>
      </c>
      <c r="D502" t="str">
        <f>"1.061"</f>
        <v>1.061</v>
      </c>
      <c r="E502" t="str">
        <f>".471"</f>
        <v>.471</v>
      </c>
      <c r="F502" t="str">
        <f>".527"</f>
        <v>.527</v>
      </c>
      <c r="G502" t="str">
        <f>".517"</f>
        <v>.517</v>
      </c>
      <c r="H502" t="str">
        <f>".2948"</f>
        <v>.2948</v>
      </c>
    </row>
    <row r="503" spans="1:8" ht="14.25">
      <c r="A503">
        <v>65</v>
      </c>
      <c r="B503" t="s">
        <v>146</v>
      </c>
      <c r="C503" t="str">
        <f>".637"</f>
        <v>.637</v>
      </c>
      <c r="D503" t="str">
        <f>".775"</f>
        <v>.775</v>
      </c>
      <c r="E503" t="str">
        <f>".570"</f>
        <v>.570</v>
      </c>
      <c r="F503" t="str">
        <f>".607"</f>
        <v>.607</v>
      </c>
      <c r="G503" t="str">
        <f>".363"</f>
        <v>.363</v>
      </c>
      <c r="H503" t="str">
        <f>".2952"</f>
        <v>.2952</v>
      </c>
    </row>
    <row r="504" spans="1:8" ht="14.25">
      <c r="A504">
        <v>66</v>
      </c>
      <c r="B504" t="s">
        <v>125</v>
      </c>
      <c r="C504" t="str">
        <f>".660"</f>
        <v>.660</v>
      </c>
      <c r="D504" t="str">
        <f>".700"</f>
        <v>.700</v>
      </c>
      <c r="E504" t="str">
        <f>".685"</f>
        <v>.685</v>
      </c>
      <c r="F504" t="str">
        <f>".447"</f>
        <v>.447</v>
      </c>
      <c r="G504" t="str">
        <f>".464"</f>
        <v>.464</v>
      </c>
      <c r="H504" t="str">
        <f>".2956"</f>
        <v>.2956</v>
      </c>
    </row>
    <row r="505" spans="1:8" ht="14.25">
      <c r="A505">
        <v>67</v>
      </c>
      <c r="B505" t="s">
        <v>49</v>
      </c>
      <c r="C505" t="str">
        <f>".838"</f>
        <v>.838</v>
      </c>
      <c r="D505" t="str">
        <f>".756"</f>
        <v>.756</v>
      </c>
      <c r="E505" t="str">
        <f>".371"</f>
        <v>.371</v>
      </c>
      <c r="F505" t="str">
        <f>".541"</f>
        <v>.541</v>
      </c>
      <c r="G505" t="str">
        <f>".484"</f>
        <v>.484</v>
      </c>
      <c r="H505" t="str">
        <f>".2990"</f>
        <v>.2990</v>
      </c>
    </row>
    <row r="506" spans="1:8" ht="14.25">
      <c r="A506">
        <v>68</v>
      </c>
      <c r="B506" t="s">
        <v>129</v>
      </c>
      <c r="C506" t="str">
        <f>".741"</f>
        <v>.741</v>
      </c>
      <c r="D506" t="str">
        <f>".582"</f>
        <v>.582</v>
      </c>
      <c r="E506" t="str">
        <f>".799"</f>
        <v>.799</v>
      </c>
      <c r="F506" t="str">
        <f>".472"</f>
        <v>.472</v>
      </c>
      <c r="G506" t="str">
        <f>".397"</f>
        <v>.397</v>
      </c>
      <c r="H506" t="str">
        <f>".2991"</f>
        <v>.2991</v>
      </c>
    </row>
    <row r="507" spans="1:8" ht="14.25">
      <c r="A507">
        <v>69</v>
      </c>
      <c r="B507" t="s">
        <v>172</v>
      </c>
      <c r="C507" t="str">
        <f>".807"</f>
        <v>.807</v>
      </c>
      <c r="D507" t="str">
        <f>".606"</f>
        <v>.606</v>
      </c>
      <c r="E507" t="str">
        <f>".512"</f>
        <v>.512</v>
      </c>
      <c r="F507" t="str">
        <f>".512"</f>
        <v>.512</v>
      </c>
      <c r="G507" t="str">
        <f>".570"</f>
        <v>.570</v>
      </c>
      <c r="H507" t="str">
        <f>".3007"</f>
        <v>.3007</v>
      </c>
    </row>
    <row r="508" spans="1:8" ht="14.25">
      <c r="A508">
        <v>70</v>
      </c>
      <c r="B508" t="s">
        <v>127</v>
      </c>
      <c r="C508" t="str">
        <f>".388"</f>
        <v>.388</v>
      </c>
      <c r="D508" t="str">
        <f>".629"</f>
        <v>.629</v>
      </c>
      <c r="E508" t="str">
        <f>".708"</f>
        <v>.708</v>
      </c>
      <c r="F508" t="str">
        <f>".712"</f>
        <v>.712</v>
      </c>
      <c r="G508" t="str">
        <f>".571"</f>
        <v>.571</v>
      </c>
      <c r="H508" t="str">
        <f>".3008"</f>
        <v>.3008</v>
      </c>
    </row>
    <row r="509" spans="1:8" ht="14.25">
      <c r="A509">
        <v>71</v>
      </c>
      <c r="B509" t="s">
        <v>23</v>
      </c>
      <c r="C509" t="str">
        <f>".904"</f>
        <v>.904</v>
      </c>
      <c r="D509" t="str">
        <f>".733"</f>
        <v>.733</v>
      </c>
      <c r="E509" t="str">
        <f>".618"</f>
        <v>.618</v>
      </c>
      <c r="F509" t="str">
        <f>".383"</f>
        <v>.383</v>
      </c>
      <c r="G509" t="str">
        <f>".370"</f>
        <v>.370</v>
      </c>
      <c r="H509" t="str">
        <f>".3008"</f>
        <v>.3008</v>
      </c>
    </row>
    <row r="510" spans="1:8" ht="14.25">
      <c r="A510">
        <v>72</v>
      </c>
      <c r="B510" t="s">
        <v>32</v>
      </c>
      <c r="C510" t="str">
        <f>".760"</f>
        <v>.760</v>
      </c>
      <c r="D510" t="str">
        <f>".786"</f>
        <v>.786</v>
      </c>
      <c r="E510" t="str">
        <f>".586"</f>
        <v>.586</v>
      </c>
      <c r="F510" t="str">
        <f>".375"</f>
        <v>.375</v>
      </c>
      <c r="G510" t="str">
        <f>".507"</f>
        <v>.507</v>
      </c>
      <c r="H510" t="str">
        <f>".3014"</f>
        <v>.3014</v>
      </c>
    </row>
    <row r="511" spans="1:8" ht="14.25">
      <c r="A511">
        <v>73</v>
      </c>
      <c r="B511" t="s">
        <v>48</v>
      </c>
      <c r="C511" t="str">
        <f>".681"</f>
        <v>.681</v>
      </c>
      <c r="D511" t="str">
        <f>".623"</f>
        <v>.623</v>
      </c>
      <c r="E511" t="str">
        <f>".458"</f>
        <v>.458</v>
      </c>
      <c r="F511" t="str">
        <f>".732"</f>
        <v>.732</v>
      </c>
      <c r="G511" t="str">
        <f>".524"</f>
        <v>.524</v>
      </c>
      <c r="H511" t="str">
        <f>".3018"</f>
        <v>.3018</v>
      </c>
    </row>
    <row r="512" spans="1:8" ht="14.25">
      <c r="A512">
        <v>74</v>
      </c>
      <c r="B512" t="s">
        <v>116</v>
      </c>
      <c r="C512" t="str">
        <f>".845"</f>
        <v>.845</v>
      </c>
      <c r="D512" t="str">
        <f>".863"</f>
        <v>.863</v>
      </c>
      <c r="E512" t="str">
        <f>".407"</f>
        <v>.407</v>
      </c>
      <c r="F512" t="str">
        <f>".547"</f>
        <v>.547</v>
      </c>
      <c r="G512" t="str">
        <f>".372"</f>
        <v>.372</v>
      </c>
      <c r="H512" t="str">
        <f>".3034"</f>
        <v>.3034</v>
      </c>
    </row>
    <row r="513" spans="1:8" ht="14.25">
      <c r="A513">
        <v>75</v>
      </c>
      <c r="B513" t="s">
        <v>36</v>
      </c>
      <c r="C513" t="str">
        <f>".909"</f>
        <v>.909</v>
      </c>
      <c r="D513" t="str">
        <f>".686"</f>
        <v>.686</v>
      </c>
      <c r="E513" t="str">
        <f>".468"</f>
        <v>.468</v>
      </c>
      <c r="F513" t="str">
        <f>".646"</f>
        <v>.646</v>
      </c>
      <c r="G513" t="str">
        <f>".362"</f>
        <v>.362</v>
      </c>
      <c r="H513" t="str">
        <f>".3071"</f>
        <v>.3071</v>
      </c>
    </row>
    <row r="514" spans="1:8" ht="14.25">
      <c r="A514">
        <v>76</v>
      </c>
      <c r="B514" t="s">
        <v>148</v>
      </c>
      <c r="C514" t="str">
        <f>"1.041"</f>
        <v>1.041</v>
      </c>
      <c r="D514" t="str">
        <f>".557"</f>
        <v>.557</v>
      </c>
      <c r="E514" t="str">
        <f>".449"</f>
        <v>.449</v>
      </c>
      <c r="F514" t="str">
        <f>".309"</f>
        <v>.309</v>
      </c>
      <c r="G514" t="str">
        <f>".723"</f>
        <v>.723</v>
      </c>
      <c r="H514" t="str">
        <f>".3079"</f>
        <v>.3079</v>
      </c>
    </row>
    <row r="515" spans="1:8" ht="14.25">
      <c r="A515">
        <v>77</v>
      </c>
      <c r="B515" t="s">
        <v>101</v>
      </c>
      <c r="C515" t="str">
        <f>".582"</f>
        <v>.582</v>
      </c>
      <c r="D515" t="str">
        <f>".545"</f>
        <v>.545</v>
      </c>
      <c r="E515" t="str">
        <f>".414"</f>
        <v>.414</v>
      </c>
      <c r="F515" t="str">
        <f>".876"</f>
        <v>.876</v>
      </c>
      <c r="G515" t="str">
        <f>".664"</f>
        <v>.664</v>
      </c>
      <c r="H515" t="str">
        <f>".3081"</f>
        <v>.3081</v>
      </c>
    </row>
    <row r="516" spans="1:8" ht="14.25">
      <c r="A516">
        <v>78</v>
      </c>
      <c r="B516" t="s">
        <v>134</v>
      </c>
      <c r="C516" t="str">
        <f>".878"</f>
        <v>.878</v>
      </c>
      <c r="D516" t="str">
        <f>".890"</f>
        <v>.890</v>
      </c>
      <c r="E516" t="str">
        <f>".664"</f>
        <v>.664</v>
      </c>
      <c r="F516" t="str">
        <f>".245"</f>
        <v>.245</v>
      </c>
      <c r="G516" t="str">
        <f>".448"</f>
        <v>.448</v>
      </c>
      <c r="H516" t="str">
        <f>".3125"</f>
        <v>.3125</v>
      </c>
    </row>
    <row r="517" spans="1:8" ht="14.25">
      <c r="A517">
        <v>79</v>
      </c>
      <c r="B517" t="s">
        <v>62</v>
      </c>
      <c r="C517" t="str">
        <f>".263"</f>
        <v>.263</v>
      </c>
      <c r="D517" t="str">
        <f>".518"</f>
        <v>.518</v>
      </c>
      <c r="E517" t="str">
        <f>"1.066"</f>
        <v>1.066</v>
      </c>
      <c r="F517" t="str">
        <f>".617"</f>
        <v>.617</v>
      </c>
      <c r="G517" t="str">
        <f>".662"</f>
        <v>.662</v>
      </c>
      <c r="H517" t="str">
        <f>".3126"</f>
        <v>.3126</v>
      </c>
    </row>
    <row r="518" spans="1:8" ht="14.25">
      <c r="A518">
        <v>80</v>
      </c>
      <c r="B518" t="s">
        <v>46</v>
      </c>
      <c r="C518" t="str">
        <f>".737"</f>
        <v>.737</v>
      </c>
      <c r="D518" t="str">
        <f>".857"</f>
        <v>.857</v>
      </c>
      <c r="E518" t="str">
        <f>".484"</f>
        <v>.484</v>
      </c>
      <c r="F518" t="str">
        <f>".582"</f>
        <v>.582</v>
      </c>
      <c r="G518" t="str">
        <f>".478"</f>
        <v>.478</v>
      </c>
      <c r="H518" t="str">
        <f>".3138"</f>
        <v>.3138</v>
      </c>
    </row>
    <row r="519" spans="1:8" ht="14.25">
      <c r="A519">
        <v>81</v>
      </c>
      <c r="B519" t="s">
        <v>45</v>
      </c>
      <c r="C519" t="str">
        <f>".508"</f>
        <v>.508</v>
      </c>
      <c r="D519" t="str">
        <f>"1.230"</f>
        <v>1.230</v>
      </c>
      <c r="E519" t="str">
        <f>".603"</f>
        <v>.603</v>
      </c>
      <c r="F519" t="str">
        <f>".345"</f>
        <v>.345</v>
      </c>
      <c r="G519" t="str">
        <f>".463"</f>
        <v>.463</v>
      </c>
      <c r="H519" t="str">
        <f>".3149"</f>
        <v>.3149</v>
      </c>
    </row>
    <row r="520" spans="1:8" ht="14.25">
      <c r="A520">
        <v>82</v>
      </c>
      <c r="B520" t="s">
        <v>137</v>
      </c>
      <c r="C520" t="str">
        <f>".416"</f>
        <v>.416</v>
      </c>
      <c r="D520" t="str">
        <f>".509"</f>
        <v>.509</v>
      </c>
      <c r="E520" t="str">
        <f>".655"</f>
        <v>.655</v>
      </c>
      <c r="F520" t="str">
        <f>".818"</f>
        <v>.818</v>
      </c>
      <c r="G520" t="str">
        <f>".752"</f>
        <v>.752</v>
      </c>
      <c r="H520" t="str">
        <f>".3150"</f>
        <v>.3150</v>
      </c>
    </row>
    <row r="521" spans="1:8" ht="14.25">
      <c r="A521">
        <v>83</v>
      </c>
      <c r="B521" t="s">
        <v>98</v>
      </c>
      <c r="C521" t="str">
        <f>".523"</f>
        <v>.523</v>
      </c>
      <c r="D521" t="str">
        <f>".523"</f>
        <v>.523</v>
      </c>
      <c r="E521" t="str">
        <f>".636"</f>
        <v>.636</v>
      </c>
      <c r="F521" t="str">
        <f>".837"</f>
        <v>.837</v>
      </c>
      <c r="G521" t="str">
        <f>".632"</f>
        <v>.632</v>
      </c>
      <c r="H521" t="str">
        <f>".3151"</f>
        <v>.3151</v>
      </c>
    </row>
    <row r="522" spans="1:8" ht="14.25">
      <c r="A522">
        <v>84</v>
      </c>
      <c r="B522" t="s">
        <v>163</v>
      </c>
      <c r="C522" t="str">
        <f>".981"</f>
        <v>.981</v>
      </c>
      <c r="D522" t="str">
        <f>".366"</f>
        <v>.366</v>
      </c>
      <c r="E522" t="str">
        <f>".580"</f>
        <v>.580</v>
      </c>
      <c r="F522" t="str">
        <f>".654"</f>
        <v>.654</v>
      </c>
      <c r="G522" t="str">
        <f>".587"</f>
        <v>.587</v>
      </c>
      <c r="H522" t="str">
        <f>".3168"</f>
        <v>.3168</v>
      </c>
    </row>
    <row r="523" spans="1:8" ht="14.25">
      <c r="A523">
        <v>85</v>
      </c>
      <c r="B523" t="s">
        <v>161</v>
      </c>
      <c r="C523" t="str">
        <f>".589"</f>
        <v>.589</v>
      </c>
      <c r="D523" t="str">
        <f>".709"</f>
        <v>.709</v>
      </c>
      <c r="E523" t="str">
        <f>".796"</f>
        <v>.796</v>
      </c>
      <c r="F523" t="str">
        <f>".629"</f>
        <v>.629</v>
      </c>
      <c r="G523" t="str">
        <f>".450"</f>
        <v>.450</v>
      </c>
      <c r="H523" t="str">
        <f>".3173"</f>
        <v>.3173</v>
      </c>
    </row>
    <row r="524" spans="1:8" ht="14.25">
      <c r="A524">
        <v>86</v>
      </c>
      <c r="B524" t="s">
        <v>71</v>
      </c>
      <c r="C524" t="str">
        <f>".939"</f>
        <v>.939</v>
      </c>
      <c r="D524" t="str">
        <f>".783"</f>
        <v>.783</v>
      </c>
      <c r="E524" t="str">
        <f>".576"</f>
        <v>.576</v>
      </c>
      <c r="F524" t="str">
        <f>".533"</f>
        <v>.533</v>
      </c>
      <c r="G524" t="str">
        <f>".354"</f>
        <v>.354</v>
      </c>
      <c r="H524" t="str">
        <f>".3185"</f>
        <v>.3185</v>
      </c>
    </row>
    <row r="525" spans="1:8" ht="14.25">
      <c r="A525">
        <v>87</v>
      </c>
      <c r="B525" t="s">
        <v>85</v>
      </c>
      <c r="C525" t="str">
        <f>".507"</f>
        <v>.507</v>
      </c>
      <c r="D525" t="str">
        <f>".813"</f>
        <v>.813</v>
      </c>
      <c r="E525" t="str">
        <f>".506"</f>
        <v>.506</v>
      </c>
      <c r="F525" t="str">
        <f>".635"</f>
        <v>.635</v>
      </c>
      <c r="G525" t="str">
        <f>".732"</f>
        <v>.732</v>
      </c>
      <c r="H525" t="str">
        <f>".3193"</f>
        <v>.3193</v>
      </c>
    </row>
    <row r="526" spans="1:8" ht="14.25">
      <c r="A526">
        <v>88</v>
      </c>
      <c r="B526" t="s">
        <v>133</v>
      </c>
      <c r="C526" t="str">
        <f>".933"</f>
        <v>.933</v>
      </c>
      <c r="D526" t="str">
        <f>".684"</f>
        <v>.684</v>
      </c>
      <c r="E526" t="str">
        <f>".632"</f>
        <v>.632</v>
      </c>
      <c r="F526" t="str">
        <f>".378"</f>
        <v>.378</v>
      </c>
      <c r="G526" t="str">
        <f>".569"</f>
        <v>.569</v>
      </c>
      <c r="H526" t="str">
        <f>".3196"</f>
        <v>.3196</v>
      </c>
    </row>
    <row r="527" spans="1:8" ht="14.25">
      <c r="A527">
        <v>89</v>
      </c>
      <c r="B527" t="s">
        <v>164</v>
      </c>
      <c r="C527" t="str">
        <f>"1.014"</f>
        <v>1.014</v>
      </c>
      <c r="D527" t="str">
        <f>".651"</f>
        <v>.651</v>
      </c>
      <c r="E527" t="str">
        <f>".397"</f>
        <v>.397</v>
      </c>
      <c r="F527" t="str">
        <f>".410"</f>
        <v>.410</v>
      </c>
      <c r="G527" t="str">
        <f>".736"</f>
        <v>.736</v>
      </c>
      <c r="H527" t="str">
        <f>".3208"</f>
        <v>.3208</v>
      </c>
    </row>
    <row r="528" spans="1:8" ht="14.25">
      <c r="A528">
        <v>90</v>
      </c>
      <c r="B528" t="s">
        <v>119</v>
      </c>
      <c r="C528" t="str">
        <f>".485"</f>
        <v>.485</v>
      </c>
      <c r="D528" t="str">
        <f>".779"</f>
        <v>.779</v>
      </c>
      <c r="E528" t="str">
        <f>".918"</f>
        <v>.918</v>
      </c>
      <c r="F528" t="str">
        <f>".681"</f>
        <v>.681</v>
      </c>
      <c r="G528" t="str">
        <f>".359"</f>
        <v>.359</v>
      </c>
      <c r="H528" t="str">
        <f>".3222"</f>
        <v>.3222</v>
      </c>
    </row>
    <row r="529" spans="1:8" ht="14.25">
      <c r="A529">
        <v>91</v>
      </c>
      <c r="B529" t="s">
        <v>126</v>
      </c>
      <c r="C529" t="str">
        <f>".709"</f>
        <v>.709</v>
      </c>
      <c r="D529" t="str">
        <f>".903"</f>
        <v>.903</v>
      </c>
      <c r="E529" t="str">
        <f>".506"</f>
        <v>.506</v>
      </c>
      <c r="F529" t="str">
        <f>".410"</f>
        <v>.410</v>
      </c>
      <c r="G529" t="str">
        <f>".738"</f>
        <v>.738</v>
      </c>
      <c r="H529" t="str">
        <f>".3266"</f>
        <v>.3266</v>
      </c>
    </row>
    <row r="530" spans="1:8" ht="14.25">
      <c r="A530">
        <v>92</v>
      </c>
      <c r="B530" t="s">
        <v>139</v>
      </c>
      <c r="C530" t="str">
        <f>".469"</f>
        <v>.469</v>
      </c>
      <c r="D530" t="str">
        <f>"1.208"</f>
        <v>1.208</v>
      </c>
      <c r="E530" t="str">
        <f>".462"</f>
        <v>.462</v>
      </c>
      <c r="F530" t="str">
        <f>".527"</f>
        <v>.527</v>
      </c>
      <c r="G530" t="str">
        <f>".624"</f>
        <v>.624</v>
      </c>
      <c r="H530" t="str">
        <f>".3290"</f>
        <v>.3290</v>
      </c>
    </row>
    <row r="531" spans="1:8" ht="14.25">
      <c r="A531">
        <v>93</v>
      </c>
      <c r="B531" t="s">
        <v>159</v>
      </c>
      <c r="C531" t="str">
        <f>".587"</f>
        <v>.587</v>
      </c>
      <c r="D531" t="str">
        <f>".905"</f>
        <v>.905</v>
      </c>
      <c r="E531" t="str">
        <f>".677"</f>
        <v>.677</v>
      </c>
      <c r="F531" t="str">
        <f>".529"</f>
        <v>.529</v>
      </c>
      <c r="G531" t="str">
        <f>".617"</f>
        <v>.617</v>
      </c>
      <c r="H531" t="str">
        <f>".3315"</f>
        <v>.3315</v>
      </c>
    </row>
    <row r="532" spans="1:8" ht="14.25">
      <c r="A532">
        <v>94</v>
      </c>
      <c r="B532" t="s">
        <v>92</v>
      </c>
      <c r="C532" t="str">
        <f>".340"</f>
        <v>.340</v>
      </c>
      <c r="D532" t="str">
        <f>".896"</f>
        <v>.896</v>
      </c>
      <c r="E532" t="str">
        <f>".785"</f>
        <v>.785</v>
      </c>
      <c r="F532" t="str">
        <f>".668"</f>
        <v>.668</v>
      </c>
      <c r="G532" t="str">
        <f>".650"</f>
        <v>.650</v>
      </c>
      <c r="H532" t="str">
        <f>".3339"</f>
        <v>.3339</v>
      </c>
    </row>
    <row r="533" spans="1:8" ht="14.25">
      <c r="A533">
        <v>95</v>
      </c>
      <c r="B533" t="s">
        <v>86</v>
      </c>
      <c r="C533" t="str">
        <f>".979"</f>
        <v>.979</v>
      </c>
      <c r="D533" t="str">
        <f>".379"</f>
        <v>.379</v>
      </c>
      <c r="E533" t="str">
        <f>".795"</f>
        <v>.795</v>
      </c>
      <c r="F533" t="str">
        <f>".667"</f>
        <v>.667</v>
      </c>
      <c r="G533" t="str">
        <f>".571"</f>
        <v>.571</v>
      </c>
      <c r="H533" t="str">
        <f>".3391"</f>
        <v>.3391</v>
      </c>
    </row>
    <row r="534" spans="1:8" ht="14.25">
      <c r="A534">
        <v>96</v>
      </c>
      <c r="B534" t="s">
        <v>169</v>
      </c>
      <c r="C534" t="str">
        <f>".560"</f>
        <v>.560</v>
      </c>
      <c r="D534" t="str">
        <f>".843"</f>
        <v>.843</v>
      </c>
      <c r="E534" t="str">
        <f>".933"</f>
        <v>.933</v>
      </c>
      <c r="F534" t="str">
        <f>".586"</f>
        <v>.586</v>
      </c>
      <c r="G534" t="str">
        <f>".471"</f>
        <v>.471</v>
      </c>
      <c r="H534" t="str">
        <f>".3393"</f>
        <v>.3393</v>
      </c>
    </row>
    <row r="535" spans="1:8" ht="14.25">
      <c r="A535">
        <v>97</v>
      </c>
      <c r="B535" t="s">
        <v>96</v>
      </c>
      <c r="C535" t="str">
        <f>".847"</f>
        <v>.847</v>
      </c>
      <c r="D535" t="str">
        <f>".526"</f>
        <v>.526</v>
      </c>
      <c r="E535" t="str">
        <f>".858"</f>
        <v>.858</v>
      </c>
      <c r="F535" t="str">
        <f>".458"</f>
        <v>.458</v>
      </c>
      <c r="G535" t="str">
        <f>".711"</f>
        <v>.711</v>
      </c>
      <c r="H535" t="str">
        <f>".3400"</f>
        <v>.3400</v>
      </c>
    </row>
    <row r="536" spans="1:8" ht="14.25">
      <c r="A536">
        <v>98</v>
      </c>
      <c r="B536" t="s">
        <v>89</v>
      </c>
      <c r="C536" t="str">
        <f>".691"</f>
        <v>.691</v>
      </c>
      <c r="D536" t="str">
        <f>".783"</f>
        <v>.783</v>
      </c>
      <c r="E536" t="str">
        <f>".838"</f>
        <v>.838</v>
      </c>
      <c r="F536" t="str">
        <f>".537"</f>
        <v>.537</v>
      </c>
      <c r="G536" t="str">
        <f>".569"</f>
        <v>.569</v>
      </c>
      <c r="H536" t="str">
        <f>".3418"</f>
        <v>.3418</v>
      </c>
    </row>
    <row r="537" spans="1:8" ht="14.25">
      <c r="A537">
        <v>99</v>
      </c>
      <c r="B537" t="s">
        <v>132</v>
      </c>
      <c r="C537" t="str">
        <f>".598"</f>
        <v>.598</v>
      </c>
      <c r="D537" t="str">
        <f>"1.304"</f>
        <v>1.304</v>
      </c>
      <c r="E537" t="str">
        <f>".634"</f>
        <v>.634</v>
      </c>
      <c r="F537" t="str">
        <f>".571"</f>
        <v>.571</v>
      </c>
      <c r="G537" t="str">
        <f>".312"</f>
        <v>.312</v>
      </c>
      <c r="H537" t="str">
        <f>".3419"</f>
        <v>.3419</v>
      </c>
    </row>
    <row r="538" spans="1:8" ht="14.25">
      <c r="A538">
        <v>100</v>
      </c>
      <c r="B538" t="s">
        <v>70</v>
      </c>
      <c r="C538" t="str">
        <f>".407"</f>
        <v>.407</v>
      </c>
      <c r="D538" t="str">
        <f>".813"</f>
        <v>.813</v>
      </c>
      <c r="E538" t="str">
        <f>".807"</f>
        <v>.807</v>
      </c>
      <c r="F538" t="str">
        <f>".735"</f>
        <v>.735</v>
      </c>
      <c r="G538" t="str">
        <f>".659"</f>
        <v>.659</v>
      </c>
      <c r="H538" t="str">
        <f>".3421"</f>
        <v>.3421</v>
      </c>
    </row>
    <row r="539" spans="1:8" ht="14.25">
      <c r="A539">
        <v>101</v>
      </c>
      <c r="B539" t="s">
        <v>118</v>
      </c>
      <c r="C539" t="str">
        <f>".628"</f>
        <v>.628</v>
      </c>
      <c r="D539" t="str">
        <f>".697"</f>
        <v>.697</v>
      </c>
      <c r="E539" t="str">
        <f>".694"</f>
        <v>.694</v>
      </c>
      <c r="F539" t="str">
        <f>".667"</f>
        <v>.667</v>
      </c>
      <c r="G539" t="str">
        <f>".739"</f>
        <v>.739</v>
      </c>
      <c r="H539" t="str">
        <f>".3425"</f>
        <v>.3425</v>
      </c>
    </row>
    <row r="540" spans="1:8" ht="14.25">
      <c r="A540">
        <v>102</v>
      </c>
      <c r="B540" t="s">
        <v>47</v>
      </c>
      <c r="C540" t="str">
        <f>".971"</f>
        <v>.971</v>
      </c>
      <c r="D540" t="str">
        <f>".868"</f>
        <v>.868</v>
      </c>
      <c r="E540" t="str">
        <f>".711"</f>
        <v>.711</v>
      </c>
      <c r="F540" t="str">
        <f>".492"</f>
        <v>.492</v>
      </c>
      <c r="G540" t="str">
        <f>".385"</f>
        <v>.385</v>
      </c>
      <c r="H540" t="str">
        <f>".3427"</f>
        <v>.3427</v>
      </c>
    </row>
    <row r="541" spans="1:8" ht="14.25">
      <c r="A541">
        <v>103</v>
      </c>
      <c r="B541" t="s">
        <v>171</v>
      </c>
      <c r="C541" t="str">
        <f>".904"</f>
        <v>.904</v>
      </c>
      <c r="D541" t="str">
        <f>".894"</f>
        <v>.894</v>
      </c>
      <c r="E541" t="str">
        <f>".521"</f>
        <v>.521</v>
      </c>
      <c r="F541" t="str">
        <f>".471"</f>
        <v>.471</v>
      </c>
      <c r="G541" t="str">
        <f>".649"</f>
        <v>.649</v>
      </c>
      <c r="H541" t="str">
        <f>".3439"</f>
        <v>.3439</v>
      </c>
    </row>
    <row r="542" spans="1:8" ht="14.25">
      <c r="A542">
        <v>104</v>
      </c>
      <c r="B542" t="s">
        <v>140</v>
      </c>
      <c r="C542" t="str">
        <f>".730"</f>
        <v>.730</v>
      </c>
      <c r="D542" t="str">
        <f>".902"</f>
        <v>.902</v>
      </c>
      <c r="E542" t="str">
        <f>".657"</f>
        <v>.657</v>
      </c>
      <c r="F542" t="str">
        <f>".528"</f>
        <v>.528</v>
      </c>
      <c r="G542" t="str">
        <f>".641"</f>
        <v>.641</v>
      </c>
      <c r="H542" t="str">
        <f>".3458"</f>
        <v>.3458</v>
      </c>
    </row>
    <row r="543" spans="1:8" ht="14.25">
      <c r="A543">
        <v>105</v>
      </c>
      <c r="B543" t="s">
        <v>158</v>
      </c>
      <c r="C543" t="str">
        <f>".941"</f>
        <v>.941</v>
      </c>
      <c r="D543" t="str">
        <f>".867"</f>
        <v>.867</v>
      </c>
      <c r="E543" t="str">
        <f>".364"</f>
        <v>.364</v>
      </c>
      <c r="F543" t="str">
        <f>".712"</f>
        <v>.712</v>
      </c>
      <c r="G543" t="str">
        <f>".586"</f>
        <v>.586</v>
      </c>
      <c r="H543" t="str">
        <f>".3470"</f>
        <v>.3470</v>
      </c>
    </row>
    <row r="544" spans="1:8" ht="14.25">
      <c r="A544">
        <v>106</v>
      </c>
      <c r="B544" t="s">
        <v>87</v>
      </c>
      <c r="C544" t="str">
        <f>"1.214"</f>
        <v>1.214</v>
      </c>
      <c r="D544" t="str">
        <f>".457"</f>
        <v>.457</v>
      </c>
      <c r="E544" t="str">
        <f>".859"</f>
        <v>.859</v>
      </c>
      <c r="F544" t="str">
        <f>".610"</f>
        <v>.610</v>
      </c>
      <c r="G544" t="str">
        <f>".354"</f>
        <v>.354</v>
      </c>
      <c r="H544" t="str">
        <f>".3494"</f>
        <v>.3494</v>
      </c>
    </row>
    <row r="545" spans="1:8" ht="14.25">
      <c r="A545">
        <v>107</v>
      </c>
      <c r="B545" t="s">
        <v>124</v>
      </c>
      <c r="C545" t="str">
        <f>".915"</f>
        <v>.915</v>
      </c>
      <c r="D545" t="str">
        <f>".572"</f>
        <v>.572</v>
      </c>
      <c r="E545" t="str">
        <f>".668"</f>
        <v>.668</v>
      </c>
      <c r="F545" t="str">
        <f>".745"</f>
        <v>.745</v>
      </c>
      <c r="G545" t="str">
        <f>".616"</f>
        <v>.616</v>
      </c>
      <c r="H545" t="str">
        <f>".3516"</f>
        <v>.3516</v>
      </c>
    </row>
    <row r="546" spans="1:8" ht="14.25">
      <c r="A546">
        <v>108</v>
      </c>
      <c r="B546" t="s">
        <v>60</v>
      </c>
      <c r="C546" t="str">
        <f>".690"</f>
        <v>.690</v>
      </c>
      <c r="D546" t="str">
        <f>".590"</f>
        <v>.590</v>
      </c>
      <c r="E546" t="str">
        <f>".843"</f>
        <v>.843</v>
      </c>
      <c r="F546" t="str">
        <f>".639"</f>
        <v>.639</v>
      </c>
      <c r="G546" t="str">
        <f>".758"</f>
        <v>.758</v>
      </c>
      <c r="H546" t="str">
        <f>".3520"</f>
        <v>.3520</v>
      </c>
    </row>
    <row r="547" spans="1:8" ht="14.25">
      <c r="A547">
        <v>109</v>
      </c>
      <c r="B547" t="s">
        <v>79</v>
      </c>
      <c r="C547" t="str">
        <f>".877"</f>
        <v>.877</v>
      </c>
      <c r="D547" t="str">
        <f>".782"</f>
        <v>.782</v>
      </c>
      <c r="E547" t="str">
        <f>".869"</f>
        <v>.869</v>
      </c>
      <c r="F547" t="str">
        <f>".447"</f>
        <v>.447</v>
      </c>
      <c r="G547" t="str">
        <f>".558"</f>
        <v>.558</v>
      </c>
      <c r="H547" t="str">
        <f>".3533"</f>
        <v>.3533</v>
      </c>
    </row>
    <row r="548" spans="1:8" ht="14.25">
      <c r="A548">
        <v>110</v>
      </c>
      <c r="B548" t="s">
        <v>88</v>
      </c>
      <c r="C548" t="str">
        <f>"1.085"</f>
        <v>1.085</v>
      </c>
      <c r="D548" t="str">
        <f>".870"</f>
        <v>.870</v>
      </c>
      <c r="E548" t="str">
        <f>".676"</f>
        <v>.676</v>
      </c>
      <c r="F548" t="str">
        <f>".371"</f>
        <v>.371</v>
      </c>
      <c r="G548" t="str">
        <f>".538"</f>
        <v>.538</v>
      </c>
      <c r="H548" t="str">
        <f>".3540"</f>
        <v>.3540</v>
      </c>
    </row>
    <row r="549" spans="1:8" ht="14.25">
      <c r="A549">
        <v>111</v>
      </c>
      <c r="B549" t="s">
        <v>155</v>
      </c>
      <c r="C549" t="str">
        <f>"1.223"</f>
        <v>1.223</v>
      </c>
      <c r="D549" t="str">
        <f>".689"</f>
        <v>.689</v>
      </c>
      <c r="E549" t="str">
        <f>".541"</f>
        <v>.541</v>
      </c>
      <c r="F549" t="str">
        <f>".596"</f>
        <v>.596</v>
      </c>
      <c r="G549" t="str">
        <f>".514"</f>
        <v>.514</v>
      </c>
      <c r="H549" t="str">
        <f>".3563"</f>
        <v>.3563</v>
      </c>
    </row>
    <row r="550" spans="1:8" ht="14.25">
      <c r="A550">
        <v>112</v>
      </c>
      <c r="B550" t="s">
        <v>130</v>
      </c>
      <c r="C550" t="str">
        <f>".644"</f>
        <v>.644</v>
      </c>
      <c r="D550" t="str">
        <f>".947"</f>
        <v>.947</v>
      </c>
      <c r="E550" t="str">
        <f>".883"</f>
        <v>.883</v>
      </c>
      <c r="F550" t="str">
        <f>".530"</f>
        <v>.530</v>
      </c>
      <c r="G550" t="str">
        <f>".570"</f>
        <v>.570</v>
      </c>
      <c r="H550" t="str">
        <f>".3574"</f>
        <v>.3574</v>
      </c>
    </row>
    <row r="551" spans="1:8" ht="14.25">
      <c r="A551">
        <v>113</v>
      </c>
      <c r="B551" t="s">
        <v>75</v>
      </c>
      <c r="C551" t="str">
        <f>".689"</f>
        <v>.689</v>
      </c>
      <c r="D551" t="str">
        <f>".664"</f>
        <v>.664</v>
      </c>
      <c r="E551" t="str">
        <f>".718"</f>
        <v>.718</v>
      </c>
      <c r="F551" t="str">
        <f>".675"</f>
        <v>.675</v>
      </c>
      <c r="G551" t="str">
        <f>".849"</f>
        <v>.849</v>
      </c>
      <c r="H551" t="str">
        <f>".3595"</f>
        <v>.3595</v>
      </c>
    </row>
    <row r="552" spans="1:8" ht="14.25">
      <c r="A552">
        <v>114</v>
      </c>
      <c r="B552" t="s">
        <v>95</v>
      </c>
      <c r="C552" t="str">
        <f>".598"</f>
        <v>.598</v>
      </c>
      <c r="D552" t="str">
        <f>"1.122"</f>
        <v>1.122</v>
      </c>
      <c r="E552" t="str">
        <f>".570"</f>
        <v>.570</v>
      </c>
      <c r="F552" t="str">
        <f>".551"</f>
        <v>.551</v>
      </c>
      <c r="G552" t="str">
        <f>".811"</f>
        <v>.811</v>
      </c>
      <c r="H552" t="str">
        <f>".3652"</f>
        <v>.3652</v>
      </c>
    </row>
    <row r="553" spans="1:8" ht="14.25">
      <c r="A553">
        <v>115</v>
      </c>
      <c r="B553" t="s">
        <v>179</v>
      </c>
      <c r="C553" t="str">
        <f>"1.030"</f>
        <v>1.030</v>
      </c>
      <c r="D553" t="str">
        <f>".882"</f>
        <v>.882</v>
      </c>
      <c r="E553" t="str">
        <f>".776"</f>
        <v>.776</v>
      </c>
      <c r="F553" t="str">
        <f>".362"</f>
        <v>.362</v>
      </c>
      <c r="G553" t="str">
        <f>".604"</f>
        <v>.604</v>
      </c>
      <c r="H553" t="str">
        <f>".3654"</f>
        <v>.3654</v>
      </c>
    </row>
    <row r="554" spans="1:8" ht="14.25">
      <c r="A554">
        <v>116</v>
      </c>
      <c r="B554" t="s">
        <v>128</v>
      </c>
      <c r="C554" t="str">
        <f>".797"</f>
        <v>.797</v>
      </c>
      <c r="D554" t="str">
        <f>".623"</f>
        <v>.623</v>
      </c>
      <c r="E554" t="str">
        <f>".935"</f>
        <v>.935</v>
      </c>
      <c r="F554" t="str">
        <f>".513"</f>
        <v>.513</v>
      </c>
      <c r="G554" t="str">
        <f>".796"</f>
        <v>.796</v>
      </c>
      <c r="H554" t="str">
        <f>".3664"</f>
        <v>.3664</v>
      </c>
    </row>
    <row r="555" spans="1:8" ht="14.25">
      <c r="A555">
        <v>117</v>
      </c>
      <c r="B555" t="s">
        <v>93</v>
      </c>
      <c r="C555" t="str">
        <f>".497"</f>
        <v>.497</v>
      </c>
      <c r="D555" t="str">
        <f>".788"</f>
        <v>.788</v>
      </c>
      <c r="E555" t="str">
        <f>".772"</f>
        <v>.772</v>
      </c>
      <c r="F555" t="str">
        <f>".626"</f>
        <v>.626</v>
      </c>
      <c r="G555" t="str">
        <f>"1.010"</f>
        <v>1.010</v>
      </c>
      <c r="H555" t="str">
        <f>".3693"</f>
        <v>.3693</v>
      </c>
    </row>
    <row r="556" spans="1:8" ht="14.25">
      <c r="A556">
        <v>118</v>
      </c>
      <c r="B556" t="s">
        <v>144</v>
      </c>
      <c r="C556" t="str">
        <f>".746"</f>
        <v>.746</v>
      </c>
      <c r="D556" t="str">
        <f>".636"</f>
        <v>.636</v>
      </c>
      <c r="E556" t="str">
        <f>".995"</f>
        <v>.995</v>
      </c>
      <c r="F556" t="str">
        <f>".679"</f>
        <v>.679</v>
      </c>
      <c r="G556" t="str">
        <f>".643"</f>
        <v>.643</v>
      </c>
      <c r="H556" t="str">
        <f>".3699"</f>
        <v>.3699</v>
      </c>
    </row>
    <row r="557" spans="1:8" ht="14.25">
      <c r="A557">
        <v>119</v>
      </c>
      <c r="B557" t="s">
        <v>63</v>
      </c>
      <c r="C557" t="str">
        <f>".695"</f>
        <v>.695</v>
      </c>
      <c r="D557" t="str">
        <f>"1.189"</f>
        <v>1.189</v>
      </c>
      <c r="E557" t="str">
        <f>".284"</f>
        <v>.284</v>
      </c>
      <c r="F557" t="str">
        <f>".756"</f>
        <v>.756</v>
      </c>
      <c r="G557" t="str">
        <f>".781"</f>
        <v>.781</v>
      </c>
      <c r="H557" t="str">
        <f>".3705"</f>
        <v>.3705</v>
      </c>
    </row>
    <row r="558" spans="1:8" ht="14.25">
      <c r="A558">
        <v>120</v>
      </c>
      <c r="B558" t="s">
        <v>73</v>
      </c>
      <c r="C558" t="str">
        <f>"1.027"</f>
        <v>1.027</v>
      </c>
      <c r="D558" t="str">
        <f>".646"</f>
        <v>.646</v>
      </c>
      <c r="E558" t="str">
        <f>".783"</f>
        <v>.783</v>
      </c>
      <c r="F558" t="str">
        <f>".763"</f>
        <v>.763</v>
      </c>
      <c r="G558" t="str">
        <f>".509"</f>
        <v>.509</v>
      </c>
      <c r="H558" t="str">
        <f>".3728"</f>
        <v>.3728</v>
      </c>
    </row>
    <row r="559" spans="1:8" ht="14.25">
      <c r="A559">
        <v>121</v>
      </c>
      <c r="B559" t="s">
        <v>174</v>
      </c>
      <c r="C559" t="str">
        <f>".781"</f>
        <v>.781</v>
      </c>
      <c r="D559" t="str">
        <f>".644"</f>
        <v>.644</v>
      </c>
      <c r="E559" t="str">
        <f>"1.004"</f>
        <v>1.004</v>
      </c>
      <c r="F559" t="str">
        <f>".570"</f>
        <v>.570</v>
      </c>
      <c r="G559" t="str">
        <f>".730"</f>
        <v>.730</v>
      </c>
      <c r="H559" t="str">
        <f>".3729"</f>
        <v>.3729</v>
      </c>
    </row>
    <row r="560" spans="1:8" ht="14.25">
      <c r="A560">
        <v>122</v>
      </c>
      <c r="B560" t="s">
        <v>135</v>
      </c>
      <c r="C560" t="str">
        <f>"1.183"</f>
        <v>1.183</v>
      </c>
      <c r="D560" t="str">
        <f>".721"</f>
        <v>.721</v>
      </c>
      <c r="E560" t="str">
        <f>".227"</f>
        <v>.227</v>
      </c>
      <c r="F560" t="str">
        <f>".907"</f>
        <v>.907</v>
      </c>
      <c r="G560" t="str">
        <f>".709"</f>
        <v>.709</v>
      </c>
      <c r="H560" t="str">
        <f>".3747"</f>
        <v>.3747</v>
      </c>
    </row>
    <row r="561" spans="1:8" ht="14.25">
      <c r="A561">
        <v>123</v>
      </c>
      <c r="B561" t="s">
        <v>149</v>
      </c>
      <c r="C561" t="str">
        <f>".548"</f>
        <v>.548</v>
      </c>
      <c r="D561" t="str">
        <f>".741"</f>
        <v>.741</v>
      </c>
      <c r="E561" t="str">
        <f>".731"</f>
        <v>.731</v>
      </c>
      <c r="F561" t="str">
        <f>"1.011"</f>
        <v>1.011</v>
      </c>
      <c r="G561" t="str">
        <f>".717"</f>
        <v>.717</v>
      </c>
      <c r="H561" t="str">
        <f>".3748"</f>
        <v>.3748</v>
      </c>
    </row>
    <row r="562" spans="1:8" ht="14.25">
      <c r="A562">
        <v>124</v>
      </c>
      <c r="B562" t="s">
        <v>175</v>
      </c>
      <c r="C562" t="str">
        <f>".881"</f>
        <v>.881</v>
      </c>
      <c r="D562" t="str">
        <f>".725"</f>
        <v>.725</v>
      </c>
      <c r="E562" t="str">
        <f>".742"</f>
        <v>.742</v>
      </c>
      <c r="F562" t="str">
        <f>".627"</f>
        <v>.627</v>
      </c>
      <c r="G562" t="str">
        <f>".824"</f>
        <v>.824</v>
      </c>
      <c r="H562" t="str">
        <f>".3799"</f>
        <v>.3799</v>
      </c>
    </row>
    <row r="563" spans="1:8" ht="14.25">
      <c r="A563">
        <v>125</v>
      </c>
      <c r="B563" t="s">
        <v>21</v>
      </c>
      <c r="C563" t="str">
        <f>".554"</f>
        <v>.554</v>
      </c>
      <c r="D563" t="str">
        <f>".629"</f>
        <v>.629</v>
      </c>
      <c r="E563" t="str">
        <f>"1.042"</f>
        <v>1.042</v>
      </c>
      <c r="F563" t="str">
        <f>".632"</f>
        <v>.632</v>
      </c>
      <c r="G563" t="str">
        <f>".942"</f>
        <v>.942</v>
      </c>
      <c r="H563" t="str">
        <f>".3799"</f>
        <v>.3799</v>
      </c>
    </row>
    <row r="564" spans="1:8" ht="14.25">
      <c r="A564">
        <v>126</v>
      </c>
      <c r="B564" t="s">
        <v>167</v>
      </c>
      <c r="C564" t="str">
        <f>"1.267"</f>
        <v>1.267</v>
      </c>
      <c r="D564" t="str">
        <f>"1.137"</f>
        <v>1.137</v>
      </c>
      <c r="E564" t="str">
        <f>".543"</f>
        <v>.543</v>
      </c>
      <c r="F564" t="str">
        <f>".623"</f>
        <v>.623</v>
      </c>
      <c r="G564" t="str">
        <f>".289"</f>
        <v>.289</v>
      </c>
      <c r="H564" t="str">
        <f>".3859"</f>
        <v>.3859</v>
      </c>
    </row>
    <row r="565" spans="1:8" ht="14.25">
      <c r="A565">
        <v>127</v>
      </c>
      <c r="B565" t="s">
        <v>166</v>
      </c>
      <c r="C565" t="str">
        <f>".694"</f>
        <v>.694</v>
      </c>
      <c r="D565" t="str">
        <f>"1.086"</f>
        <v>1.086</v>
      </c>
      <c r="E565" t="str">
        <f>".593"</f>
        <v>.593</v>
      </c>
      <c r="F565" t="str">
        <f>".845"</f>
        <v>.845</v>
      </c>
      <c r="G565" t="str">
        <f>".649"</f>
        <v>.649</v>
      </c>
      <c r="H565" t="str">
        <f>".3867"</f>
        <v>.3867</v>
      </c>
    </row>
    <row r="566" spans="1:8" ht="14.25">
      <c r="A566">
        <v>128</v>
      </c>
      <c r="B566" t="s">
        <v>102</v>
      </c>
      <c r="C566" t="str">
        <f>".881"</f>
        <v>.881</v>
      </c>
      <c r="D566" t="str">
        <f>".921"</f>
        <v>.921</v>
      </c>
      <c r="E566" t="str">
        <f>".668"</f>
        <v>.668</v>
      </c>
      <c r="F566" t="str">
        <f>".898"</f>
        <v>.898</v>
      </c>
      <c r="G566" t="str">
        <f>".518"</f>
        <v>.518</v>
      </c>
      <c r="H566" t="str">
        <f>".3886"</f>
        <v>.3886</v>
      </c>
    </row>
    <row r="567" spans="1:8" ht="14.25">
      <c r="A567">
        <v>129</v>
      </c>
      <c r="B567" t="s">
        <v>78</v>
      </c>
      <c r="C567" t="str">
        <f>".670"</f>
        <v>.670</v>
      </c>
      <c r="D567" t="str">
        <f>"1.182"</f>
        <v>1.182</v>
      </c>
      <c r="E567" t="str">
        <f>".738"</f>
        <v>.738</v>
      </c>
      <c r="F567" t="str">
        <f>".462"</f>
        <v>.462</v>
      </c>
      <c r="G567" t="str">
        <f>".847"</f>
        <v>.847</v>
      </c>
      <c r="H567" t="str">
        <f>".3899"</f>
        <v>.3899</v>
      </c>
    </row>
    <row r="568" spans="1:8" ht="14.25">
      <c r="A568">
        <v>130</v>
      </c>
      <c r="B568" t="s">
        <v>61</v>
      </c>
      <c r="C568" t="str">
        <f>".849"</f>
        <v>.849</v>
      </c>
      <c r="D568" t="str">
        <f>".915"</f>
        <v>.915</v>
      </c>
      <c r="E568" t="str">
        <f>"1.043"</f>
        <v>1.043</v>
      </c>
      <c r="F568" t="str">
        <f>".531"</f>
        <v>.531</v>
      </c>
      <c r="G568" t="str">
        <f>".570"</f>
        <v>.570</v>
      </c>
      <c r="H568" t="str">
        <f>".3908"</f>
        <v>.3908</v>
      </c>
    </row>
    <row r="569" spans="1:8" ht="14.25">
      <c r="A569">
        <v>131</v>
      </c>
      <c r="B569" t="s">
        <v>176</v>
      </c>
      <c r="C569" t="str">
        <f>".712"</f>
        <v>.712</v>
      </c>
      <c r="D569" t="str">
        <f>".787"</f>
        <v>.787</v>
      </c>
      <c r="E569" t="str">
        <f>".688"</f>
        <v>.688</v>
      </c>
      <c r="F569" t="str">
        <f>".890"</f>
        <v>.890</v>
      </c>
      <c r="G569" t="str">
        <f>".874"</f>
        <v>.874</v>
      </c>
      <c r="H569" t="str">
        <f>".3951"</f>
        <v>.3951</v>
      </c>
    </row>
    <row r="570" spans="1:8" ht="14.25">
      <c r="A570">
        <v>132</v>
      </c>
      <c r="B570" t="s">
        <v>64</v>
      </c>
      <c r="C570" t="str">
        <f>".488"</f>
        <v>.488</v>
      </c>
      <c r="D570" t="str">
        <f>"1.028"</f>
        <v>1.028</v>
      </c>
      <c r="E570" t="str">
        <f>"1.076"</f>
        <v>1.076</v>
      </c>
      <c r="F570" t="str">
        <f>".841"</f>
        <v>.841</v>
      </c>
      <c r="G570" t="str">
        <f>".536"</f>
        <v>.536</v>
      </c>
      <c r="H570" t="str">
        <f>".3969"</f>
        <v>.3969</v>
      </c>
    </row>
    <row r="571" spans="1:8" ht="14.25">
      <c r="A571">
        <v>133</v>
      </c>
      <c r="B571" t="s">
        <v>76</v>
      </c>
      <c r="C571" t="str">
        <f>".748"</f>
        <v>.748</v>
      </c>
      <c r="D571" t="str">
        <f>"1.094"</f>
        <v>1.094</v>
      </c>
      <c r="E571" t="str">
        <f>".817"</f>
        <v>.817</v>
      </c>
      <c r="F571" t="str">
        <f>".767"</f>
        <v>.767</v>
      </c>
      <c r="G571" t="str">
        <f>".557"</f>
        <v>.557</v>
      </c>
      <c r="H571" t="str">
        <f>".3983"</f>
        <v>.3983</v>
      </c>
    </row>
    <row r="572" spans="1:8" ht="14.25">
      <c r="A572">
        <v>134</v>
      </c>
      <c r="B572" t="s">
        <v>160</v>
      </c>
      <c r="C572" t="str">
        <f>".878"</f>
        <v>.878</v>
      </c>
      <c r="D572" t="str">
        <f>"1.067"</f>
        <v>1.067</v>
      </c>
      <c r="E572" t="str">
        <f>".851"</f>
        <v>.851</v>
      </c>
      <c r="F572" t="str">
        <f>".695"</f>
        <v>.695</v>
      </c>
      <c r="G572" t="str">
        <f>".492"</f>
        <v>.492</v>
      </c>
      <c r="H572" t="str">
        <f>".3983"</f>
        <v>.3983</v>
      </c>
    </row>
    <row r="573" spans="1:8" ht="14.25">
      <c r="A573">
        <v>135</v>
      </c>
      <c r="B573" t="s">
        <v>154</v>
      </c>
      <c r="C573" t="str">
        <f>".696"</f>
        <v>.696</v>
      </c>
      <c r="D573" t="str">
        <f>"1.010"</f>
        <v>1.010</v>
      </c>
      <c r="E573" t="str">
        <f>".863"</f>
        <v>.863</v>
      </c>
      <c r="F573" t="str">
        <f>".921"</f>
        <v>.921</v>
      </c>
      <c r="G573" t="str">
        <f>".636"</f>
        <v>.636</v>
      </c>
      <c r="H573" t="str">
        <f>".4126"</f>
        <v>.4126</v>
      </c>
    </row>
    <row r="574" spans="1:8" ht="14.25">
      <c r="A574">
        <v>136</v>
      </c>
      <c r="B574" t="s">
        <v>52</v>
      </c>
      <c r="C574" t="str">
        <f>".721"</f>
        <v>.721</v>
      </c>
      <c r="D574" t="str">
        <f>".910"</f>
        <v>.910</v>
      </c>
      <c r="E574" t="str">
        <f>".626"</f>
        <v>.626</v>
      </c>
      <c r="F574" t="str">
        <f>"1.067"</f>
        <v>1.067</v>
      </c>
      <c r="G574" t="str">
        <f>".807"</f>
        <v>.807</v>
      </c>
      <c r="H574" t="str">
        <f>".4131"</f>
        <v>.4131</v>
      </c>
    </row>
    <row r="575" spans="1:8" ht="14.25">
      <c r="A575">
        <v>137</v>
      </c>
      <c r="B575" t="s">
        <v>65</v>
      </c>
      <c r="C575" t="str">
        <f>".668"</f>
        <v>.668</v>
      </c>
      <c r="D575" t="str">
        <f>".609"</f>
        <v>.609</v>
      </c>
      <c r="E575" t="str">
        <f>"1.179"</f>
        <v>1.179</v>
      </c>
      <c r="F575" t="str">
        <f>"1.068"</f>
        <v>1.068</v>
      </c>
      <c r="G575" t="str">
        <f>".619"</f>
        <v>.619</v>
      </c>
      <c r="H575" t="str">
        <f>".4143"</f>
        <v>.4143</v>
      </c>
    </row>
    <row r="576" spans="1:8" ht="14.25">
      <c r="A576">
        <v>138</v>
      </c>
      <c r="B576" t="s">
        <v>83</v>
      </c>
      <c r="C576" t="str">
        <f>".989"</f>
        <v>.989</v>
      </c>
      <c r="D576" t="str">
        <f>"1.069"</f>
        <v>1.069</v>
      </c>
      <c r="E576" t="str">
        <f>".396"</f>
        <v>.396</v>
      </c>
      <c r="F576" t="str">
        <f>"1.119"</f>
        <v>1.119</v>
      </c>
      <c r="G576" t="str">
        <f>".586"</f>
        <v>.586</v>
      </c>
      <c r="H576" t="str">
        <f>".4159"</f>
        <v>.4159</v>
      </c>
    </row>
    <row r="577" spans="1:8" ht="14.25">
      <c r="A577">
        <v>139</v>
      </c>
      <c r="B577" t="s">
        <v>168</v>
      </c>
      <c r="C577" t="str">
        <f>".963"</f>
        <v>.963</v>
      </c>
      <c r="D577" t="str">
        <f>".560"</f>
        <v>.560</v>
      </c>
      <c r="E577" t="str">
        <f>"1.235"</f>
        <v>1.235</v>
      </c>
      <c r="F577" t="str">
        <f>".575"</f>
        <v>.575</v>
      </c>
      <c r="G577" t="str">
        <f>".836"</f>
        <v>.836</v>
      </c>
      <c r="H577" t="str">
        <f>".4169"</f>
        <v>.4169</v>
      </c>
    </row>
    <row r="578" spans="1:8" ht="14.25">
      <c r="A578">
        <v>140</v>
      </c>
      <c r="B578" t="s">
        <v>97</v>
      </c>
      <c r="C578" t="str">
        <f>".710"</f>
        <v>.710</v>
      </c>
      <c r="D578" t="str">
        <f>"1.538"</f>
        <v>1.538</v>
      </c>
      <c r="E578" t="str">
        <f>".741"</f>
        <v>.741</v>
      </c>
      <c r="F578" t="str">
        <f>"1.023"</f>
        <v>1.023</v>
      </c>
      <c r="G578" t="str">
        <f>".252"</f>
        <v>.252</v>
      </c>
      <c r="H578" t="str">
        <f>".4264"</f>
        <v>.4264</v>
      </c>
    </row>
    <row r="579" spans="1:8" ht="14.25">
      <c r="A579">
        <v>141</v>
      </c>
      <c r="B579" t="s">
        <v>58</v>
      </c>
      <c r="C579" t="str">
        <f>"1.112"</f>
        <v>1.112</v>
      </c>
      <c r="D579" t="str">
        <f>".979"</f>
        <v>.979</v>
      </c>
      <c r="E579" t="str">
        <f>".447"</f>
        <v>.447</v>
      </c>
      <c r="F579" t="str">
        <f>"1.023"</f>
        <v>1.023</v>
      </c>
      <c r="G579" t="str">
        <f>".703"</f>
        <v>.703</v>
      </c>
      <c r="H579" t="str">
        <f>".4264"</f>
        <v>.4264</v>
      </c>
    </row>
    <row r="580" spans="1:8" ht="14.25">
      <c r="A580">
        <v>142</v>
      </c>
      <c r="B580" t="s">
        <v>177</v>
      </c>
      <c r="C580" t="str">
        <f>".566"</f>
        <v>.566</v>
      </c>
      <c r="D580" t="str">
        <f>"1.079"</f>
        <v>1.079</v>
      </c>
      <c r="E580" t="str">
        <f>"1.370"</f>
        <v>1.370</v>
      </c>
      <c r="F580" t="str">
        <f>".850"</f>
        <v>.850</v>
      </c>
      <c r="G580" t="str">
        <f>".665"</f>
        <v>.665</v>
      </c>
      <c r="H580" t="str">
        <f>".4530"</f>
        <v>.4530</v>
      </c>
    </row>
    <row r="581" spans="1:8" ht="14.25">
      <c r="A581">
        <v>143</v>
      </c>
      <c r="B581" t="s">
        <v>81</v>
      </c>
      <c r="C581" t="str">
        <f>".813"</f>
        <v>.813</v>
      </c>
      <c r="D581" t="str">
        <f>"1.491"</f>
        <v>1.491</v>
      </c>
      <c r="E581" t="str">
        <f>".978"</f>
        <v>.978</v>
      </c>
      <c r="F581" t="str">
        <f>".684"</f>
        <v>.684</v>
      </c>
      <c r="G581" t="str">
        <f>".691"</f>
        <v>.691</v>
      </c>
      <c r="H581" t="str">
        <f>".4657"</f>
        <v>.4657</v>
      </c>
    </row>
    <row r="582" spans="1:8" ht="14.25">
      <c r="A582">
        <v>144</v>
      </c>
      <c r="B582" t="s">
        <v>143</v>
      </c>
      <c r="C582" t="str">
        <f>".990"</f>
        <v>.990</v>
      </c>
      <c r="D582" t="str">
        <f>".913"</f>
        <v>.913</v>
      </c>
      <c r="E582" t="str">
        <f>"1.088"</f>
        <v>1.088</v>
      </c>
      <c r="F582" t="str">
        <f>".869"</f>
        <v>.869</v>
      </c>
      <c r="G582" t="str">
        <f>".804"</f>
        <v>.804</v>
      </c>
      <c r="H582" t="str">
        <f>".4664"</f>
        <v>.4664</v>
      </c>
    </row>
    <row r="583" spans="1:8" ht="14.25">
      <c r="A583">
        <v>145</v>
      </c>
      <c r="B583" t="s">
        <v>165</v>
      </c>
      <c r="C583" t="str">
        <f>".848"</f>
        <v>.848</v>
      </c>
      <c r="D583" t="str">
        <f>".718"</f>
        <v>.718</v>
      </c>
      <c r="E583" t="str">
        <f>"1.084"</f>
        <v>1.084</v>
      </c>
      <c r="F583" t="str">
        <f>"1.149"</f>
        <v>1.149</v>
      </c>
      <c r="G583" t="str">
        <f>".979"</f>
        <v>.979</v>
      </c>
      <c r="H583" t="str">
        <f>".4778"</f>
        <v>.4778</v>
      </c>
    </row>
    <row r="584" spans="1:8" ht="14.25">
      <c r="A584">
        <v>146</v>
      </c>
      <c r="B584" t="s">
        <v>131</v>
      </c>
      <c r="C584" t="str">
        <f>"1.578"</f>
        <v>1.578</v>
      </c>
      <c r="D584" t="str">
        <f>"1.347"</f>
        <v>1.347</v>
      </c>
      <c r="E584" t="str">
        <f>".672"</f>
        <v>.672</v>
      </c>
      <c r="F584" t="str">
        <f>".503"</f>
        <v>.503</v>
      </c>
      <c r="G584" t="str">
        <f>".758"</f>
        <v>.758</v>
      </c>
      <c r="H584" t="str">
        <f>".4858"</f>
        <v>.4858</v>
      </c>
    </row>
    <row r="585" spans="1:8" ht="14.25">
      <c r="A585">
        <v>147</v>
      </c>
      <c r="B585" t="s">
        <v>99</v>
      </c>
      <c r="C585" t="str">
        <f>"1.095"</f>
        <v>1.095</v>
      </c>
      <c r="D585" t="str">
        <f>"1.047"</f>
        <v>1.047</v>
      </c>
      <c r="E585" t="str">
        <f>"1.230"</f>
        <v>1.230</v>
      </c>
      <c r="F585" t="str">
        <f>".770"</f>
        <v>.770</v>
      </c>
      <c r="G585" t="str">
        <f>".904"</f>
        <v>.904</v>
      </c>
      <c r="H585" t="str">
        <f>".5046"</f>
        <v>.5046</v>
      </c>
    </row>
    <row r="586" spans="1:8" ht="14.25">
      <c r="A586">
        <v>148</v>
      </c>
      <c r="B586" t="s">
        <v>67</v>
      </c>
      <c r="C586" t="str">
        <f>".906"</f>
        <v>.906</v>
      </c>
      <c r="D586" t="str">
        <f>".887"</f>
        <v>.887</v>
      </c>
      <c r="E586" t="str">
        <f>"1.147"</f>
        <v>1.147</v>
      </c>
      <c r="F586" t="str">
        <f>"1.158"</f>
        <v>1.158</v>
      </c>
      <c r="G586" t="str">
        <f>"1.229"</f>
        <v>1.229</v>
      </c>
      <c r="H586" t="str">
        <f>".5327"</f>
        <v>.5327</v>
      </c>
    </row>
    <row r="587" spans="1:8" ht="14.25">
      <c r="A587">
        <v>149</v>
      </c>
      <c r="B587" t="s">
        <v>91</v>
      </c>
      <c r="C587" t="str">
        <f>".751"</f>
        <v>.751</v>
      </c>
      <c r="D587" t="str">
        <f>"1.660"</f>
        <v>1.660</v>
      </c>
      <c r="E587" t="str">
        <f>"1.175"</f>
        <v>1.175</v>
      </c>
      <c r="F587" t="str">
        <f>"1.047"</f>
        <v>1.047</v>
      </c>
      <c r="G587" t="str">
        <f>".845"</f>
        <v>.845</v>
      </c>
      <c r="H587" t="str">
        <f>".5478"</f>
        <v>.5478</v>
      </c>
    </row>
    <row r="588" spans="1:8" ht="14.25">
      <c r="A588">
        <v>150</v>
      </c>
      <c r="B588" t="s">
        <v>82</v>
      </c>
      <c r="C588" t="str">
        <f>"2.494"</f>
        <v>2.494</v>
      </c>
      <c r="D588" t="str">
        <f>".732"</f>
        <v>.732</v>
      </c>
      <c r="E588" t="str">
        <f>"1.107"</f>
        <v>1.107</v>
      </c>
      <c r="F588" t="str">
        <f>".274"</f>
        <v>.274</v>
      </c>
      <c r="G588" t="str">
        <f>".915"</f>
        <v>.915</v>
      </c>
      <c r="H588" t="str">
        <f>".5522"</f>
        <v>.5522</v>
      </c>
    </row>
    <row r="589" spans="1:8" ht="14.25">
      <c r="A589">
        <v>151</v>
      </c>
      <c r="B589" t="s">
        <v>173</v>
      </c>
      <c r="C589" t="str">
        <f>"1.007"</f>
        <v>1.007</v>
      </c>
      <c r="D589" t="str">
        <f>"2.024"</f>
        <v>2.024</v>
      </c>
      <c r="E589" t="str">
        <f>"1.264"</f>
        <v>1.264</v>
      </c>
      <c r="F589" t="str">
        <f>".726"</f>
        <v>.726</v>
      </c>
      <c r="G589" t="str">
        <f>"1.022"</f>
        <v>1.022</v>
      </c>
      <c r="H589" t="str">
        <f>".6043"</f>
        <v>.6043</v>
      </c>
    </row>
    <row r="590" ht="14.25">
      <c r="A590" t="s">
        <v>182</v>
      </c>
    </row>
    <row r="592" ht="14.25">
      <c r="A592" t="s">
        <v>183</v>
      </c>
    </row>
    <row r="593" spans="1:5" ht="14.25">
      <c r="A593" t="s">
        <v>4</v>
      </c>
      <c r="B593" t="s">
        <v>5</v>
      </c>
      <c r="C593" t="s">
        <v>184</v>
      </c>
      <c r="D593" t="s">
        <v>185</v>
      </c>
      <c r="E593" t="s">
        <v>110</v>
      </c>
    </row>
    <row r="594" spans="1:5" ht="14.25">
      <c r="A594" t="str">
        <f>"1"</f>
        <v>1</v>
      </c>
      <c r="B594" t="s">
        <v>29</v>
      </c>
      <c r="C594" t="str">
        <f>".1814"</f>
        <v>.1814</v>
      </c>
      <c r="D594" t="str">
        <f>".2000"</f>
        <v>.2000</v>
      </c>
      <c r="E594" t="str">
        <f>".1907"</f>
        <v>.1907</v>
      </c>
    </row>
    <row r="595" spans="1:5" ht="14.25">
      <c r="A595" t="str">
        <f>"2"</f>
        <v>2</v>
      </c>
      <c r="B595" t="s">
        <v>34</v>
      </c>
      <c r="C595" t="str">
        <f>".1766"</f>
        <v>.1766</v>
      </c>
      <c r="D595" t="str">
        <f>".2086"</f>
        <v>.2086</v>
      </c>
      <c r="E595" t="str">
        <f>".1926"</f>
        <v>.1926</v>
      </c>
    </row>
    <row r="596" spans="1:5" ht="14.25">
      <c r="A596" t="str">
        <f>"3"</f>
        <v>3</v>
      </c>
      <c r="B596" t="s">
        <v>26</v>
      </c>
      <c r="C596" t="str">
        <f>".2268"</f>
        <v>.2268</v>
      </c>
      <c r="D596" t="str">
        <f>".1754"</f>
        <v>.1754</v>
      </c>
      <c r="E596" t="str">
        <f>".2011"</f>
        <v>.2011</v>
      </c>
    </row>
    <row r="597" spans="1:5" ht="14.25">
      <c r="A597" t="str">
        <f>"4"</f>
        <v>4</v>
      </c>
      <c r="B597" t="s">
        <v>30</v>
      </c>
      <c r="C597" t="str">
        <f>".1828"</f>
        <v>.1828</v>
      </c>
      <c r="D597" t="str">
        <f>".2247"</f>
        <v>.2247</v>
      </c>
      <c r="E597" t="str">
        <f>".2038"</f>
        <v>.2038</v>
      </c>
    </row>
    <row r="598" spans="1:5" ht="14.25">
      <c r="A598" t="str">
        <f>"5"</f>
        <v>5</v>
      </c>
      <c r="B598" t="s">
        <v>27</v>
      </c>
      <c r="C598" t="str">
        <f>".1880"</f>
        <v>.1880</v>
      </c>
      <c r="D598" t="str">
        <f>".2197"</f>
        <v>.2197</v>
      </c>
      <c r="E598" t="str">
        <f>".2039"</f>
        <v>.2039</v>
      </c>
    </row>
    <row r="599" spans="1:5" ht="14.25">
      <c r="A599" t="str">
        <f>"6"</f>
        <v>6</v>
      </c>
      <c r="B599" t="s">
        <v>66</v>
      </c>
      <c r="C599" t="str">
        <f>".2100"</f>
        <v>.2100</v>
      </c>
      <c r="D599" t="str">
        <f>".2009"</f>
        <v>.2009</v>
      </c>
      <c r="E599" t="str">
        <f>".2055"</f>
        <v>.2055</v>
      </c>
    </row>
    <row r="600" spans="1:5" ht="14.25">
      <c r="A600" t="str">
        <f>"7"</f>
        <v>7</v>
      </c>
      <c r="B600" t="s">
        <v>17</v>
      </c>
      <c r="C600" t="str">
        <f>".2252"</f>
        <v>.2252</v>
      </c>
      <c r="D600" t="str">
        <f>".1890"</f>
        <v>.1890</v>
      </c>
      <c r="E600" t="str">
        <f>".2071"</f>
        <v>.2071</v>
      </c>
    </row>
    <row r="601" spans="1:5" ht="14.25">
      <c r="A601" t="str">
        <f>"8"</f>
        <v>8</v>
      </c>
      <c r="B601" t="s">
        <v>80</v>
      </c>
      <c r="C601" t="str">
        <f>".2102"</f>
        <v>.2102</v>
      </c>
      <c r="D601" t="str">
        <f>".2044"</f>
        <v>.2044</v>
      </c>
      <c r="E601" t="str">
        <f>".2073"</f>
        <v>.2073</v>
      </c>
    </row>
    <row r="602" spans="1:5" ht="14.25">
      <c r="A602" t="str">
        <f>"9"</f>
        <v>9</v>
      </c>
      <c r="B602" t="s">
        <v>31</v>
      </c>
      <c r="C602" t="str">
        <f>".2218"</f>
        <v>.2218</v>
      </c>
      <c r="D602" t="str">
        <f>".2102"</f>
        <v>.2102</v>
      </c>
      <c r="E602" t="str">
        <f>".2160"</f>
        <v>.2160</v>
      </c>
    </row>
    <row r="603" spans="1:5" ht="14.25">
      <c r="A603" t="str">
        <f>"10"</f>
        <v>10</v>
      </c>
      <c r="B603" t="s">
        <v>19</v>
      </c>
      <c r="C603" t="str">
        <f>".2134"</f>
        <v>.2134</v>
      </c>
      <c r="D603" t="str">
        <f>".2346"</f>
        <v>.2346</v>
      </c>
      <c r="E603" t="str">
        <f>".2240"</f>
        <v>.2240</v>
      </c>
    </row>
    <row r="604" spans="1:5" ht="14.25">
      <c r="A604" t="str">
        <f>"11"</f>
        <v>11</v>
      </c>
      <c r="B604" t="s">
        <v>15</v>
      </c>
      <c r="C604" t="str">
        <f>".2306"</f>
        <v>.2306</v>
      </c>
      <c r="D604" t="str">
        <f>".2268"</f>
        <v>.2268</v>
      </c>
      <c r="E604" t="str">
        <f>".2287"</f>
        <v>.2287</v>
      </c>
    </row>
    <row r="605" spans="1:5" ht="14.25">
      <c r="A605" t="str">
        <f>"12"</f>
        <v>12</v>
      </c>
      <c r="B605" t="s">
        <v>20</v>
      </c>
      <c r="C605" t="str">
        <f>".2156"</f>
        <v>.2156</v>
      </c>
      <c r="D605" t="str">
        <f>".2428"</f>
        <v>.2428</v>
      </c>
      <c r="E605" t="str">
        <f>".2292"</f>
        <v>.2292</v>
      </c>
    </row>
    <row r="606" spans="1:5" ht="14.25">
      <c r="A606" t="str">
        <f>"13"</f>
        <v>13</v>
      </c>
      <c r="B606" t="s">
        <v>120</v>
      </c>
      <c r="C606" t="str">
        <f>".2438"</f>
        <v>.2438</v>
      </c>
      <c r="D606" t="str">
        <f>".2209"</f>
        <v>.2209</v>
      </c>
      <c r="E606" t="str">
        <f>".2324"</f>
        <v>.2324</v>
      </c>
    </row>
    <row r="607" spans="1:5" ht="14.25">
      <c r="A607" t="str">
        <f>"14"</f>
        <v>14</v>
      </c>
      <c r="B607" t="s">
        <v>18</v>
      </c>
      <c r="C607" t="str">
        <f>".2484"</f>
        <v>.2484</v>
      </c>
      <c r="D607" t="str">
        <f>".2224"</f>
        <v>.2224</v>
      </c>
      <c r="E607" t="str">
        <f>".2354"</f>
        <v>.2354</v>
      </c>
    </row>
    <row r="608" spans="1:5" ht="14.25">
      <c r="A608" t="str">
        <f>"15"</f>
        <v>15</v>
      </c>
      <c r="B608" t="s">
        <v>38</v>
      </c>
      <c r="C608" t="str">
        <f>".2616"</f>
        <v>.2616</v>
      </c>
      <c r="D608" t="str">
        <f>".2115"</f>
        <v>.2115</v>
      </c>
      <c r="E608" t="str">
        <f>".2366"</f>
        <v>.2366</v>
      </c>
    </row>
    <row r="609" spans="1:5" ht="14.25">
      <c r="A609" t="str">
        <f>"16"</f>
        <v>16</v>
      </c>
      <c r="B609" t="s">
        <v>44</v>
      </c>
      <c r="C609" t="str">
        <f>".2592"</f>
        <v>.2592</v>
      </c>
      <c r="D609" t="str">
        <f>".2299"</f>
        <v>.2299</v>
      </c>
      <c r="E609" t="str">
        <f>".2446"</f>
        <v>.2446</v>
      </c>
    </row>
    <row r="610" spans="1:5" ht="14.25">
      <c r="A610" t="str">
        <f>"17"</f>
        <v>17</v>
      </c>
      <c r="B610" t="s">
        <v>68</v>
      </c>
      <c r="C610" t="str">
        <f>".2150"</f>
        <v>.2150</v>
      </c>
      <c r="D610" t="str">
        <f>".2763"</f>
        <v>.2763</v>
      </c>
      <c r="E610" t="str">
        <f>".2457"</f>
        <v>.2457</v>
      </c>
    </row>
    <row r="611" spans="1:5" ht="14.25">
      <c r="A611" t="str">
        <f>"18"</f>
        <v>18</v>
      </c>
      <c r="B611" t="s">
        <v>43</v>
      </c>
      <c r="C611" t="str">
        <f>".2226"</f>
        <v>.2226</v>
      </c>
      <c r="D611" t="str">
        <f>".2710"</f>
        <v>.2710</v>
      </c>
      <c r="E611" t="str">
        <f>".2468"</f>
        <v>.2468</v>
      </c>
    </row>
    <row r="612" spans="1:5" ht="14.25">
      <c r="A612" t="str">
        <f>"19"</f>
        <v>19</v>
      </c>
      <c r="B612" t="s">
        <v>23</v>
      </c>
      <c r="C612" t="str">
        <f>".1932"</f>
        <v>.1932</v>
      </c>
      <c r="D612" t="str">
        <f>".3008"</f>
        <v>.3008</v>
      </c>
      <c r="E612" t="str">
        <f>".2470"</f>
        <v>.2470</v>
      </c>
    </row>
    <row r="613" spans="1:5" ht="14.25">
      <c r="A613" t="str">
        <f>"20"</f>
        <v>20</v>
      </c>
      <c r="B613" t="s">
        <v>55</v>
      </c>
      <c r="C613" t="str">
        <f>".2704"</f>
        <v>.2704</v>
      </c>
      <c r="D613" t="str">
        <f>".2264"</f>
        <v>.2264</v>
      </c>
      <c r="E613" t="str">
        <f>".2484"</f>
        <v>.2484</v>
      </c>
    </row>
    <row r="614" spans="1:5" ht="14.25">
      <c r="A614" t="str">
        <f>"21"</f>
        <v>21</v>
      </c>
      <c r="B614" t="s">
        <v>121</v>
      </c>
      <c r="C614" t="str">
        <f>".2510"</f>
        <v>.2510</v>
      </c>
      <c r="D614" t="str">
        <f>".2469"</f>
        <v>.2469</v>
      </c>
      <c r="E614" t="str">
        <f>".2490"</f>
        <v>.2490</v>
      </c>
    </row>
    <row r="615" spans="1:5" ht="14.25">
      <c r="A615" t="str">
        <f>"22"</f>
        <v>22</v>
      </c>
      <c r="B615" t="s">
        <v>115</v>
      </c>
      <c r="C615" t="str">
        <f>".2046"</f>
        <v>.2046</v>
      </c>
      <c r="D615" t="str">
        <f>".2938"</f>
        <v>.2938</v>
      </c>
      <c r="E615" t="str">
        <f>".2492"</f>
        <v>.2492</v>
      </c>
    </row>
    <row r="616" spans="1:5" ht="14.25">
      <c r="A616" t="str">
        <f>"23"</f>
        <v>23</v>
      </c>
      <c r="B616" t="s">
        <v>39</v>
      </c>
      <c r="C616" t="str">
        <f>".2208"</f>
        <v>.2208</v>
      </c>
      <c r="D616" t="str">
        <f>".2802"</f>
        <v>.2802</v>
      </c>
      <c r="E616" t="str">
        <f>".2505"</f>
        <v>.2505</v>
      </c>
    </row>
    <row r="617" spans="1:5" ht="14.25">
      <c r="A617" t="str">
        <f>"24"</f>
        <v>24</v>
      </c>
      <c r="B617" t="s">
        <v>116</v>
      </c>
      <c r="C617" t="str">
        <f>".2054"</f>
        <v>.2054</v>
      </c>
      <c r="D617" t="str">
        <f>".3034"</f>
        <v>.3034</v>
      </c>
      <c r="E617" t="str">
        <f>".2544"</f>
        <v>.2544</v>
      </c>
    </row>
    <row r="618" spans="1:5" ht="14.25">
      <c r="A618" t="str">
        <f>"25"</f>
        <v>25</v>
      </c>
      <c r="B618" t="s">
        <v>117</v>
      </c>
      <c r="C618" t="str">
        <f>".2144"</f>
        <v>.2144</v>
      </c>
      <c r="D618" t="str">
        <f>".2948"</f>
        <v>.2948</v>
      </c>
      <c r="E618" t="str">
        <f>".2546"</f>
        <v>.2546</v>
      </c>
    </row>
    <row r="619" spans="1:5" ht="14.25">
      <c r="A619" t="str">
        <f>"26"</f>
        <v>26</v>
      </c>
      <c r="B619" t="s">
        <v>42</v>
      </c>
      <c r="C619" t="str">
        <f>".2560"</f>
        <v>.2560</v>
      </c>
      <c r="D619" t="str">
        <f>".2547"</f>
        <v>.2547</v>
      </c>
      <c r="E619" t="str">
        <f>".2554"</f>
        <v>.2554</v>
      </c>
    </row>
    <row r="620" spans="1:5" ht="14.25">
      <c r="A620" t="str">
        <f>"27"</f>
        <v>27</v>
      </c>
      <c r="B620" t="s">
        <v>37</v>
      </c>
      <c r="C620" t="str">
        <f>".2408"</f>
        <v>.2408</v>
      </c>
      <c r="D620" t="str">
        <f>".2746"</f>
        <v>.2746</v>
      </c>
      <c r="E620" t="str">
        <f>".2577"</f>
        <v>.2577</v>
      </c>
    </row>
    <row r="621" spans="1:5" ht="14.25">
      <c r="A621" t="str">
        <f>"28"</f>
        <v>28</v>
      </c>
      <c r="B621" t="s">
        <v>72</v>
      </c>
      <c r="C621" t="str">
        <f>".2502"</f>
        <v>.2502</v>
      </c>
      <c r="D621" t="str">
        <f>".2674"</f>
        <v>.2674</v>
      </c>
      <c r="E621" t="str">
        <f>".2588"</f>
        <v>.2588</v>
      </c>
    </row>
    <row r="622" spans="1:5" ht="14.25">
      <c r="A622" t="str">
        <f>"29"</f>
        <v>29</v>
      </c>
      <c r="B622" t="s">
        <v>54</v>
      </c>
      <c r="C622" t="str">
        <f>".2486"</f>
        <v>.2486</v>
      </c>
      <c r="D622" t="str">
        <f>".2718"</f>
        <v>.2718</v>
      </c>
      <c r="E622" t="str">
        <f>".2602"</f>
        <v>.2602</v>
      </c>
    </row>
    <row r="623" spans="1:5" ht="14.25">
      <c r="A623" t="str">
        <f>"30"</f>
        <v>30</v>
      </c>
      <c r="B623" t="s">
        <v>28</v>
      </c>
      <c r="C623" t="str">
        <f>".2324"</f>
        <v>.2324</v>
      </c>
      <c r="D623" t="str">
        <f>".2883"</f>
        <v>.2883</v>
      </c>
      <c r="E623" t="str">
        <f>".2604"</f>
        <v>.2604</v>
      </c>
    </row>
    <row r="624" spans="1:5" ht="14.25">
      <c r="A624" t="str">
        <f>"31"</f>
        <v>31</v>
      </c>
      <c r="B624" t="s">
        <v>145</v>
      </c>
      <c r="C624" t="str">
        <f>".3118"</f>
        <v>.3118</v>
      </c>
      <c r="D624" t="str">
        <f>".2104"</f>
        <v>.2104</v>
      </c>
      <c r="E624" t="str">
        <f>".2611"</f>
        <v>.2611</v>
      </c>
    </row>
    <row r="625" spans="1:5" ht="14.25">
      <c r="A625" t="str">
        <f>"32"</f>
        <v>32</v>
      </c>
      <c r="B625" t="s">
        <v>77</v>
      </c>
      <c r="C625" t="str">
        <f>".2548"</f>
        <v>.2548</v>
      </c>
      <c r="D625" t="str">
        <f>".2676"</f>
        <v>.2676</v>
      </c>
      <c r="E625" t="str">
        <f>".2612"</f>
        <v>.2612</v>
      </c>
    </row>
    <row r="626" spans="1:5" ht="14.25">
      <c r="A626" t="str">
        <f>"33"</f>
        <v>33</v>
      </c>
      <c r="B626" t="s">
        <v>36</v>
      </c>
      <c r="C626" t="str">
        <f>".2186"</f>
        <v>.2186</v>
      </c>
      <c r="D626" t="str">
        <f>".3071"</f>
        <v>.3071</v>
      </c>
      <c r="E626" t="str">
        <f>".2629"</f>
        <v>.2629</v>
      </c>
    </row>
    <row r="627" spans="1:5" ht="14.25">
      <c r="A627" t="str">
        <f>"34"</f>
        <v>34</v>
      </c>
      <c r="B627" t="s">
        <v>45</v>
      </c>
      <c r="C627" t="str">
        <f>".2138"</f>
        <v>.2138</v>
      </c>
      <c r="D627" t="str">
        <f>".3149"</f>
        <v>.3149</v>
      </c>
      <c r="E627" t="str">
        <f>".2644"</f>
        <v>.2644</v>
      </c>
    </row>
    <row r="628" spans="1:5" ht="14.25">
      <c r="A628" t="str">
        <f>"35"</f>
        <v>35</v>
      </c>
      <c r="B628" t="s">
        <v>33</v>
      </c>
      <c r="C628" t="str">
        <f>".2446"</f>
        <v>.2446</v>
      </c>
      <c r="D628" t="str">
        <f>".2874"</f>
        <v>.2874</v>
      </c>
      <c r="E628" t="str">
        <f>".2660"</f>
        <v>.2660</v>
      </c>
    </row>
    <row r="629" spans="1:5" ht="14.25">
      <c r="A629" t="str">
        <f>"36"</f>
        <v>36</v>
      </c>
      <c r="B629" t="s">
        <v>40</v>
      </c>
      <c r="C629" t="str">
        <f>".2676"</f>
        <v>.2676</v>
      </c>
      <c r="D629" t="str">
        <f>".2711"</f>
        <v>.2711</v>
      </c>
      <c r="E629" t="str">
        <f>".2694"</f>
        <v>.2694</v>
      </c>
    </row>
    <row r="630" spans="1:5" ht="14.25">
      <c r="A630" t="str">
        <f>"37"</f>
        <v>37</v>
      </c>
      <c r="B630" t="s">
        <v>85</v>
      </c>
      <c r="C630" t="str">
        <f>".2194"</f>
        <v>.2194</v>
      </c>
      <c r="D630" t="str">
        <f>".3193"</f>
        <v>.3193</v>
      </c>
      <c r="E630" t="str">
        <f>".2694"</f>
        <v>.2694</v>
      </c>
    </row>
    <row r="631" spans="1:5" ht="14.25">
      <c r="A631" t="str">
        <f>"38"</f>
        <v>38</v>
      </c>
      <c r="B631" t="s">
        <v>122</v>
      </c>
      <c r="C631" t="str">
        <f>".2558"</f>
        <v>.2558</v>
      </c>
      <c r="D631" t="str">
        <f>".2840"</f>
        <v>.2840</v>
      </c>
      <c r="E631" t="str">
        <f>".2699"</f>
        <v>.2699</v>
      </c>
    </row>
    <row r="632" spans="1:5" ht="14.25">
      <c r="A632" t="str">
        <f>"39"</f>
        <v>39</v>
      </c>
      <c r="B632" t="s">
        <v>35</v>
      </c>
      <c r="C632" t="str">
        <f>".2926"</f>
        <v>.2926</v>
      </c>
      <c r="D632" t="str">
        <f>".2488"</f>
        <v>.2488</v>
      </c>
      <c r="E632" t="str">
        <f>".2707"</f>
        <v>.2707</v>
      </c>
    </row>
    <row r="633" spans="1:5" ht="14.25">
      <c r="A633" t="str">
        <f>"40"</f>
        <v>40</v>
      </c>
      <c r="B633" t="s">
        <v>123</v>
      </c>
      <c r="C633" t="str">
        <f>".2570"</f>
        <v>.2570</v>
      </c>
      <c r="D633" t="str">
        <f>".2862"</f>
        <v>.2862</v>
      </c>
      <c r="E633" t="str">
        <f>".2716"</f>
        <v>.2716</v>
      </c>
    </row>
    <row r="634" spans="1:5" ht="14.25">
      <c r="A634" t="str">
        <f>"41"</f>
        <v>41</v>
      </c>
      <c r="B634" t="s">
        <v>24</v>
      </c>
      <c r="C634" t="str">
        <f>".3042"</f>
        <v>.3042</v>
      </c>
      <c r="D634" t="str">
        <f>".2404"</f>
        <v>.2404</v>
      </c>
      <c r="E634" t="str">
        <f>".2723"</f>
        <v>.2723</v>
      </c>
    </row>
    <row r="635" spans="1:5" ht="14.25">
      <c r="A635" t="str">
        <f>"42"</f>
        <v>42</v>
      </c>
      <c r="B635" t="s">
        <v>25</v>
      </c>
      <c r="C635" t="str">
        <f>".3116"</f>
        <v>.3116</v>
      </c>
      <c r="D635" t="str">
        <f>".2391"</f>
        <v>.2391</v>
      </c>
      <c r="E635" t="str">
        <f>".2754"</f>
        <v>.2754</v>
      </c>
    </row>
    <row r="636" spans="1:5" ht="14.25">
      <c r="A636" t="str">
        <f>"43"</f>
        <v>43</v>
      </c>
      <c r="B636" t="s">
        <v>48</v>
      </c>
      <c r="C636" t="str">
        <f>".2520"</f>
        <v>.2520</v>
      </c>
      <c r="D636" t="str">
        <f>".3018"</f>
        <v>.3018</v>
      </c>
      <c r="E636" t="str">
        <f>".2769"</f>
        <v>.2769</v>
      </c>
    </row>
    <row r="637" spans="1:5" ht="14.25">
      <c r="A637" t="str">
        <f>"44"</f>
        <v>44</v>
      </c>
      <c r="B637" t="s">
        <v>125</v>
      </c>
      <c r="C637" t="str">
        <f>".2592"</f>
        <v>.2592</v>
      </c>
      <c r="D637" t="str">
        <f>".2956"</f>
        <v>.2956</v>
      </c>
      <c r="E637" t="str">
        <f>".2774"</f>
        <v>.2774</v>
      </c>
    </row>
    <row r="638" spans="1:5" ht="14.25">
      <c r="A638" t="str">
        <f>"45"</f>
        <v>45</v>
      </c>
      <c r="B638" t="s">
        <v>49</v>
      </c>
      <c r="C638" t="str">
        <f>".2588"</f>
        <v>.2588</v>
      </c>
      <c r="D638" t="str">
        <f>".2990"</f>
        <v>.2990</v>
      </c>
      <c r="E638" t="str">
        <f>".2789"</f>
        <v>.2789</v>
      </c>
    </row>
    <row r="639" spans="1:5" ht="14.25">
      <c r="A639" t="str">
        <f>"46"</f>
        <v>46</v>
      </c>
      <c r="B639" t="s">
        <v>138</v>
      </c>
      <c r="C639" t="str">
        <f>".2878"</f>
        <v>.2878</v>
      </c>
      <c r="D639" t="str">
        <f>".2715"</f>
        <v>.2715</v>
      </c>
      <c r="E639" t="str">
        <f>".2797"</f>
        <v>.2797</v>
      </c>
    </row>
    <row r="640" spans="1:5" ht="14.25">
      <c r="A640" t="str">
        <f>"47"</f>
        <v>47</v>
      </c>
      <c r="B640" t="s">
        <v>71</v>
      </c>
      <c r="C640" t="str">
        <f>".2410"</f>
        <v>.2410</v>
      </c>
      <c r="D640" t="str">
        <f>".3185"</f>
        <v>.3185</v>
      </c>
      <c r="E640" t="str">
        <f>".2798"</f>
        <v>.2798</v>
      </c>
    </row>
    <row r="641" spans="1:5" ht="14.25">
      <c r="A641" t="str">
        <f>"48"</f>
        <v>48</v>
      </c>
      <c r="B641" t="s">
        <v>51</v>
      </c>
      <c r="C641" t="str">
        <f>".3020"</f>
        <v>.3020</v>
      </c>
      <c r="D641" t="str">
        <f>".2578"</f>
        <v>.2578</v>
      </c>
      <c r="E641" t="str">
        <f>".2799"</f>
        <v>.2799</v>
      </c>
    </row>
    <row r="642" spans="1:5" ht="14.25">
      <c r="A642" t="str">
        <f>"49"</f>
        <v>49</v>
      </c>
      <c r="B642" t="s">
        <v>53</v>
      </c>
      <c r="C642" t="str">
        <f>".2680"</f>
        <v>.2680</v>
      </c>
      <c r="D642" t="str">
        <f>".2932"</f>
        <v>.2932</v>
      </c>
      <c r="E642" t="str">
        <f>".2806"</f>
        <v>.2806</v>
      </c>
    </row>
    <row r="643" spans="1:5" ht="14.25">
      <c r="A643" t="str">
        <f>"50"</f>
        <v>50</v>
      </c>
      <c r="B643" t="s">
        <v>59</v>
      </c>
      <c r="C643" t="str">
        <f>".3032"</f>
        <v>.3032</v>
      </c>
      <c r="D643" t="str">
        <f>".2614"</f>
        <v>.2614</v>
      </c>
      <c r="E643" t="str">
        <f>".2823"</f>
        <v>.2823</v>
      </c>
    </row>
    <row r="644" spans="1:5" ht="14.25">
      <c r="A644" t="str">
        <f>"51"</f>
        <v>51</v>
      </c>
      <c r="B644" t="s">
        <v>119</v>
      </c>
      <c r="C644" t="str">
        <f>".2432"</f>
        <v>.2432</v>
      </c>
      <c r="D644" t="str">
        <f>".3222"</f>
        <v>.3222</v>
      </c>
      <c r="E644" t="str">
        <f>".2827"</f>
        <v>.2827</v>
      </c>
    </row>
    <row r="645" spans="1:5" ht="14.25">
      <c r="A645" t="str">
        <f>"52"</f>
        <v>52</v>
      </c>
      <c r="B645" t="s">
        <v>127</v>
      </c>
      <c r="C645" t="str">
        <f>".2650"</f>
        <v>.2650</v>
      </c>
      <c r="D645" t="str">
        <f>".3008"</f>
        <v>.3008</v>
      </c>
      <c r="E645" t="str">
        <f>".2829"</f>
        <v>.2829</v>
      </c>
    </row>
    <row r="646" spans="1:5" ht="14.25">
      <c r="A646" t="str">
        <f>"53"</f>
        <v>53</v>
      </c>
      <c r="B646" t="s">
        <v>150</v>
      </c>
      <c r="C646" t="str">
        <f>".3238"</f>
        <v>.3238</v>
      </c>
      <c r="D646" t="str">
        <f>".2427"</f>
        <v>.2427</v>
      </c>
      <c r="E646" t="str">
        <f>".2833"</f>
        <v>.2833</v>
      </c>
    </row>
    <row r="647" spans="1:5" ht="14.25">
      <c r="A647" t="str">
        <f>"54"</f>
        <v>54</v>
      </c>
      <c r="B647" t="s">
        <v>157</v>
      </c>
      <c r="C647" t="str">
        <f>".3314"</f>
        <v>.3314</v>
      </c>
      <c r="D647" t="str">
        <f>".2359"</f>
        <v>.2359</v>
      </c>
      <c r="E647" t="str">
        <f>".2837"</f>
        <v>.2837</v>
      </c>
    </row>
    <row r="648" spans="1:5" ht="14.25">
      <c r="A648" t="str">
        <f>"55"</f>
        <v>55</v>
      </c>
      <c r="B648" t="s">
        <v>62</v>
      </c>
      <c r="C648" t="str">
        <f>".2564"</f>
        <v>.2564</v>
      </c>
      <c r="D648" t="str">
        <f>".3126"</f>
        <v>.3126</v>
      </c>
      <c r="E648" t="str">
        <f>".2845"</f>
        <v>.2845</v>
      </c>
    </row>
    <row r="649" spans="1:5" ht="14.25">
      <c r="A649" t="str">
        <f>"56"</f>
        <v>56</v>
      </c>
      <c r="B649" t="s">
        <v>129</v>
      </c>
      <c r="C649" t="str">
        <f>".2712"</f>
        <v>.2712</v>
      </c>
      <c r="D649" t="str">
        <f>".2991"</f>
        <v>.2991</v>
      </c>
      <c r="E649" t="str">
        <f>".2852"</f>
        <v>.2852</v>
      </c>
    </row>
    <row r="650" spans="1:5" ht="14.25">
      <c r="A650" t="str">
        <f>"57"</f>
        <v>57</v>
      </c>
      <c r="B650" t="s">
        <v>84</v>
      </c>
      <c r="C650" t="str">
        <f>".3248"</f>
        <v>.3248</v>
      </c>
      <c r="D650" t="str">
        <f>".2468"</f>
        <v>.2468</v>
      </c>
      <c r="E650" t="str">
        <f>".2858"</f>
        <v>.2858</v>
      </c>
    </row>
    <row r="651" spans="1:5" ht="14.25">
      <c r="A651" t="str">
        <f>"58"</f>
        <v>58</v>
      </c>
      <c r="B651" t="s">
        <v>111</v>
      </c>
      <c r="C651" t="str">
        <f>".2892"</f>
        <v>.2892</v>
      </c>
      <c r="D651" t="str">
        <f>".2827"</f>
        <v>.2827</v>
      </c>
      <c r="E651" t="str">
        <f>".2860"</f>
        <v>.2860</v>
      </c>
    </row>
    <row r="652" spans="1:5" ht="14.25">
      <c r="A652" t="str">
        <f>"59"</f>
        <v>59</v>
      </c>
      <c r="B652" t="s">
        <v>118</v>
      </c>
      <c r="C652" t="str">
        <f>".2304"</f>
        <v>.2304</v>
      </c>
      <c r="D652" t="str">
        <f>".3425"</f>
        <v>.3425</v>
      </c>
      <c r="E652" t="str">
        <f>".2865"</f>
        <v>.2865</v>
      </c>
    </row>
    <row r="653" spans="1:5" ht="14.25">
      <c r="A653" t="str">
        <f>"60"</f>
        <v>60</v>
      </c>
      <c r="B653" t="s">
        <v>142</v>
      </c>
      <c r="C653" t="str">
        <f>".3062"</f>
        <v>.3062</v>
      </c>
      <c r="D653" t="str">
        <f>".2742"</f>
        <v>.2742</v>
      </c>
      <c r="E653" t="str">
        <f>".2902"</f>
        <v>.2902</v>
      </c>
    </row>
    <row r="654" spans="1:5" ht="14.25">
      <c r="A654" t="str">
        <f>"61"</f>
        <v>61</v>
      </c>
      <c r="B654" t="s">
        <v>141</v>
      </c>
      <c r="C654" t="str">
        <f>".3044"</f>
        <v>.3044</v>
      </c>
      <c r="D654" t="str">
        <f>".2767"</f>
        <v>.2767</v>
      </c>
      <c r="E654" t="str">
        <f>".2906"</f>
        <v>.2906</v>
      </c>
    </row>
    <row r="655" spans="1:5" ht="14.25">
      <c r="A655" t="str">
        <f>"62"</f>
        <v>62</v>
      </c>
      <c r="B655" t="s">
        <v>46</v>
      </c>
      <c r="C655" t="str">
        <f>".2740"</f>
        <v>.2740</v>
      </c>
      <c r="D655" t="str">
        <f>".3138"</f>
        <v>.3138</v>
      </c>
      <c r="E655" t="str">
        <f>".2939"</f>
        <v>.2939</v>
      </c>
    </row>
    <row r="656" spans="1:5" ht="14.25">
      <c r="A656" t="str">
        <f>"63"</f>
        <v>63</v>
      </c>
      <c r="B656" t="s">
        <v>126</v>
      </c>
      <c r="C656" t="str">
        <f>".2636"</f>
        <v>.2636</v>
      </c>
      <c r="D656" t="str">
        <f>".3266"</f>
        <v>.3266</v>
      </c>
      <c r="E656" t="str">
        <f>".2951"</f>
        <v>.2951</v>
      </c>
    </row>
    <row r="657" spans="1:5" ht="14.25">
      <c r="A657" t="str">
        <f>"64"</f>
        <v>64</v>
      </c>
      <c r="B657" t="s">
        <v>56</v>
      </c>
      <c r="C657" t="str">
        <f>".3210"</f>
        <v>.3210</v>
      </c>
      <c r="D657" t="str">
        <f>".2714"</f>
        <v>.2714</v>
      </c>
      <c r="E657" t="str">
        <f>".2962"</f>
        <v>.2962</v>
      </c>
    </row>
    <row r="658" spans="1:5" ht="14.25">
      <c r="A658" t="str">
        <f>"65"</f>
        <v>65</v>
      </c>
      <c r="B658" t="s">
        <v>32</v>
      </c>
      <c r="C658" t="str">
        <f>".2916"</f>
        <v>.2916</v>
      </c>
      <c r="D658" t="str">
        <f>".3014"</f>
        <v>.3014</v>
      </c>
      <c r="E658" t="str">
        <f>".2965"</f>
        <v>.2965</v>
      </c>
    </row>
    <row r="659" spans="1:5" ht="14.25">
      <c r="A659" t="str">
        <f>"66"</f>
        <v>66</v>
      </c>
      <c r="B659" t="s">
        <v>153</v>
      </c>
      <c r="C659" t="str">
        <f>".3278"</f>
        <v>.3278</v>
      </c>
      <c r="D659" t="str">
        <f>".2653"</f>
        <v>.2653</v>
      </c>
      <c r="E659" t="str">
        <f>".2966"</f>
        <v>.2966</v>
      </c>
    </row>
    <row r="660" spans="1:5" ht="14.25">
      <c r="A660" t="str">
        <f>"67"</f>
        <v>67</v>
      </c>
      <c r="B660" t="s">
        <v>41</v>
      </c>
      <c r="C660" t="str">
        <f>".3482"</f>
        <v>.3482</v>
      </c>
      <c r="D660" t="str">
        <f>".2455"</f>
        <v>.2455</v>
      </c>
      <c r="E660" t="str">
        <f>".2969"</f>
        <v>.2969</v>
      </c>
    </row>
    <row r="661" spans="1:5" ht="14.25">
      <c r="A661" t="str">
        <f>"68"</f>
        <v>68</v>
      </c>
      <c r="B661" t="s">
        <v>95</v>
      </c>
      <c r="C661" t="str">
        <f>".2300"</f>
        <v>.2300</v>
      </c>
      <c r="D661" t="str">
        <f>".3652"</f>
        <v>.3652</v>
      </c>
      <c r="E661" t="str">
        <f>".2976"</f>
        <v>.2976</v>
      </c>
    </row>
    <row r="662" spans="1:5" ht="14.25">
      <c r="A662" t="str">
        <f>"69"</f>
        <v>69</v>
      </c>
      <c r="B662" t="s">
        <v>16</v>
      </c>
      <c r="C662" t="str">
        <f>".3100"</f>
        <v>.3100</v>
      </c>
      <c r="D662" t="str">
        <f>".2856"</f>
        <v>.2856</v>
      </c>
      <c r="E662" t="str">
        <f>".2978"</f>
        <v>.2978</v>
      </c>
    </row>
    <row r="663" spans="1:5" ht="14.25">
      <c r="A663" t="str">
        <f>"70"</f>
        <v>70</v>
      </c>
      <c r="B663" t="s">
        <v>134</v>
      </c>
      <c r="C663" t="str">
        <f>".2836"</f>
        <v>.2836</v>
      </c>
      <c r="D663" t="str">
        <f>".3125"</f>
        <v>.3125</v>
      </c>
      <c r="E663" t="str">
        <f>".2981"</f>
        <v>.2981</v>
      </c>
    </row>
    <row r="664" spans="1:5" ht="14.25">
      <c r="A664" t="str">
        <f>"71"</f>
        <v>71</v>
      </c>
      <c r="B664" t="s">
        <v>133</v>
      </c>
      <c r="C664" t="str">
        <f>".2796"</f>
        <v>.2796</v>
      </c>
      <c r="D664" t="str">
        <f>".3196"</f>
        <v>.3196</v>
      </c>
      <c r="E664" t="str">
        <f>".2996"</f>
        <v>.2996</v>
      </c>
    </row>
    <row r="665" spans="1:5" ht="14.25">
      <c r="A665" t="str">
        <f>"72"</f>
        <v>72</v>
      </c>
      <c r="B665" t="s">
        <v>147</v>
      </c>
      <c r="C665" t="str">
        <f>".3174"</f>
        <v>.3174</v>
      </c>
      <c r="D665" t="str">
        <f>".2829"</f>
        <v>.2829</v>
      </c>
      <c r="E665" t="str">
        <f>".3002"</f>
        <v>.3002</v>
      </c>
    </row>
    <row r="666" spans="1:5" ht="14.25">
      <c r="A666" t="str">
        <f>"73"</f>
        <v>73</v>
      </c>
      <c r="B666" t="s">
        <v>100</v>
      </c>
      <c r="C666" t="str">
        <f>".3270"</f>
        <v>.3270</v>
      </c>
      <c r="D666" t="str">
        <f>".2741"</f>
        <v>.2741</v>
      </c>
      <c r="E666" t="str">
        <f>".3006"</f>
        <v>.3006</v>
      </c>
    </row>
    <row r="667" spans="1:5" ht="14.25">
      <c r="A667" t="str">
        <f>"74"</f>
        <v>74</v>
      </c>
      <c r="B667" t="s">
        <v>137</v>
      </c>
      <c r="C667" t="str">
        <f>".2872"</f>
        <v>.2872</v>
      </c>
      <c r="D667" t="str">
        <f>".3150"</f>
        <v>.3150</v>
      </c>
      <c r="E667" t="str">
        <f>".3011"</f>
        <v>.3011</v>
      </c>
    </row>
    <row r="668" spans="1:5" ht="14.25">
      <c r="A668" t="str">
        <f>"75"</f>
        <v>75</v>
      </c>
      <c r="B668" t="s">
        <v>156</v>
      </c>
      <c r="C668" t="str">
        <f>".3314"</f>
        <v>.3314</v>
      </c>
      <c r="D668" t="str">
        <f>".2745"</f>
        <v>.2745</v>
      </c>
      <c r="E668" t="str">
        <f>".3030"</f>
        <v>.3030</v>
      </c>
    </row>
    <row r="669" spans="1:5" ht="14.25">
      <c r="A669" t="str">
        <f>"76"</f>
        <v>76</v>
      </c>
      <c r="B669" t="s">
        <v>152</v>
      </c>
      <c r="C669" t="str">
        <f>".3278"</f>
        <v>.3278</v>
      </c>
      <c r="D669" t="str">
        <f>".2810"</f>
        <v>.2810</v>
      </c>
      <c r="E669" t="str">
        <f>".3044"</f>
        <v>.3044</v>
      </c>
    </row>
    <row r="670" spans="1:5" ht="14.25">
      <c r="A670" t="str">
        <f>"77"</f>
        <v>77</v>
      </c>
      <c r="B670" t="s">
        <v>124</v>
      </c>
      <c r="C670" t="str">
        <f>".2574"</f>
        <v>.2574</v>
      </c>
      <c r="D670" t="str">
        <f>".3516"</f>
        <v>.3516</v>
      </c>
      <c r="E670" t="str">
        <f>".3045"</f>
        <v>.3045</v>
      </c>
    </row>
    <row r="671" spans="1:5" ht="14.25">
      <c r="A671" t="str">
        <f>"78"</f>
        <v>78</v>
      </c>
      <c r="B671" t="s">
        <v>57</v>
      </c>
      <c r="C671" t="str">
        <f>".3592"</f>
        <v>.3592</v>
      </c>
      <c r="D671" t="str">
        <f>".2506"</f>
        <v>.2506</v>
      </c>
      <c r="E671" t="str">
        <f>".3049"</f>
        <v>.3049</v>
      </c>
    </row>
    <row r="672" spans="1:5" ht="14.25">
      <c r="A672" t="str">
        <f>"79"</f>
        <v>79</v>
      </c>
      <c r="B672" t="s">
        <v>146</v>
      </c>
      <c r="C672" t="str">
        <f>".3154"</f>
        <v>.3154</v>
      </c>
      <c r="D672" t="str">
        <f>".2952"</f>
        <v>.2952</v>
      </c>
      <c r="E672" t="str">
        <f>".3053"</f>
        <v>.3053</v>
      </c>
    </row>
    <row r="673" spans="1:5" ht="14.25">
      <c r="A673" t="str">
        <f>"80"</f>
        <v>80</v>
      </c>
      <c r="B673" t="s">
        <v>162</v>
      </c>
      <c r="C673" t="str">
        <f>".3482"</f>
        <v>.3482</v>
      </c>
      <c r="D673" t="str">
        <f>".2659"</f>
        <v>.2659</v>
      </c>
      <c r="E673" t="str">
        <f>".3071"</f>
        <v>.3071</v>
      </c>
    </row>
    <row r="674" spans="1:5" ht="14.25">
      <c r="A674" t="str">
        <f>"81"</f>
        <v>81</v>
      </c>
      <c r="B674" t="s">
        <v>90</v>
      </c>
      <c r="C674" t="str">
        <f>".3600"</f>
        <v>.3600</v>
      </c>
      <c r="D674" t="str">
        <f>".2555"</f>
        <v>.2555</v>
      </c>
      <c r="E674" t="str">
        <f>".3078"</f>
        <v>.3078</v>
      </c>
    </row>
    <row r="675" spans="1:5" ht="14.25">
      <c r="A675" t="str">
        <f>"82"</f>
        <v>82</v>
      </c>
      <c r="B675" t="s">
        <v>151</v>
      </c>
      <c r="C675" t="str">
        <f>".3262"</f>
        <v>.3262</v>
      </c>
      <c r="D675" t="str">
        <f>".2900"</f>
        <v>.2900</v>
      </c>
      <c r="E675" t="str">
        <f>".3081"</f>
        <v>.3081</v>
      </c>
    </row>
    <row r="676" spans="1:5" ht="14.25">
      <c r="A676" t="str">
        <f>"83"</f>
        <v>83</v>
      </c>
      <c r="B676" t="s">
        <v>103</v>
      </c>
      <c r="C676" t="str">
        <f>".3350"</f>
        <v>.3350</v>
      </c>
      <c r="D676" t="str">
        <f>".2818"</f>
        <v>.2818</v>
      </c>
      <c r="E676" t="str">
        <f>".3084"</f>
        <v>.3084</v>
      </c>
    </row>
    <row r="677" spans="1:5" ht="14.25">
      <c r="A677" t="str">
        <f>"84"</f>
        <v>84</v>
      </c>
      <c r="B677" t="s">
        <v>94</v>
      </c>
      <c r="C677" t="str">
        <f>".3300"</f>
        <v>.3300</v>
      </c>
      <c r="D677" t="str">
        <f>".2873"</f>
        <v>.2873</v>
      </c>
      <c r="E677" t="str">
        <f>".3087"</f>
        <v>.3087</v>
      </c>
    </row>
    <row r="678" spans="1:5" ht="14.25">
      <c r="A678" t="str">
        <f>"85"</f>
        <v>85</v>
      </c>
      <c r="B678" t="s">
        <v>132</v>
      </c>
      <c r="C678" t="str">
        <f>".2776"</f>
        <v>.2776</v>
      </c>
      <c r="D678" t="str">
        <f>".3419"</f>
        <v>.3419</v>
      </c>
      <c r="E678" t="str">
        <f>".3098"</f>
        <v>.3098</v>
      </c>
    </row>
    <row r="679" spans="1:5" ht="14.25">
      <c r="A679" t="str">
        <f>"86"</f>
        <v>86</v>
      </c>
      <c r="B679" t="s">
        <v>86</v>
      </c>
      <c r="C679" t="str">
        <f>".2818"</f>
        <v>.2818</v>
      </c>
      <c r="D679" t="str">
        <f>".3391"</f>
        <v>.3391</v>
      </c>
      <c r="E679" t="str">
        <f>".3105"</f>
        <v>.3105</v>
      </c>
    </row>
    <row r="680" spans="1:5" ht="14.25">
      <c r="A680" t="str">
        <f>"87"</f>
        <v>87</v>
      </c>
      <c r="B680" t="s">
        <v>63</v>
      </c>
      <c r="C680" t="str">
        <f>".2530"</f>
        <v>.2530</v>
      </c>
      <c r="D680" t="str">
        <f>".3705"</f>
        <v>.3705</v>
      </c>
      <c r="E680" t="str">
        <f>".3118"</f>
        <v>.3118</v>
      </c>
    </row>
    <row r="681" spans="1:5" ht="14.25">
      <c r="A681" t="str">
        <f>"88"</f>
        <v>88</v>
      </c>
      <c r="B681" t="s">
        <v>139</v>
      </c>
      <c r="C681" t="str">
        <f>".2946"</f>
        <v>.2946</v>
      </c>
      <c r="D681" t="str">
        <f>".3290"</f>
        <v>.3290</v>
      </c>
      <c r="E681" t="str">
        <f>".3118"</f>
        <v>.3118</v>
      </c>
    </row>
    <row r="682" spans="1:5" ht="14.25">
      <c r="A682" t="str">
        <f>"89"</f>
        <v>89</v>
      </c>
      <c r="B682" t="s">
        <v>60</v>
      </c>
      <c r="C682" t="str">
        <f>".2736"</f>
        <v>.2736</v>
      </c>
      <c r="D682" t="str">
        <f>".3520"</f>
        <v>.3520</v>
      </c>
      <c r="E682" t="str">
        <f>".3128"</f>
        <v>.3128</v>
      </c>
    </row>
    <row r="683" spans="1:5" ht="14.25">
      <c r="A683" t="str">
        <f>"90"</f>
        <v>90</v>
      </c>
      <c r="B683" t="s">
        <v>148</v>
      </c>
      <c r="C683" t="str">
        <f>".3178"</f>
        <v>.3178</v>
      </c>
      <c r="D683" t="str">
        <f>".3079"</f>
        <v>.3079</v>
      </c>
      <c r="E683" t="str">
        <f>".3129"</f>
        <v>.3129</v>
      </c>
    </row>
    <row r="684" spans="1:5" ht="14.25">
      <c r="A684" t="str">
        <f>"91"</f>
        <v>91</v>
      </c>
      <c r="B684" t="s">
        <v>170</v>
      </c>
      <c r="C684" t="str">
        <f>".3888"</f>
        <v>.3888</v>
      </c>
      <c r="D684" t="str">
        <f>".2369"</f>
        <v>.2369</v>
      </c>
      <c r="E684" t="str">
        <f>".3129"</f>
        <v>.3129</v>
      </c>
    </row>
    <row r="685" spans="1:5" ht="14.25">
      <c r="A685" t="str">
        <f>"92"</f>
        <v>92</v>
      </c>
      <c r="B685" t="s">
        <v>101</v>
      </c>
      <c r="C685" t="str">
        <f>".3184"</f>
        <v>.3184</v>
      </c>
      <c r="D685" t="str">
        <f>".3081"</f>
        <v>.3081</v>
      </c>
      <c r="E685" t="str">
        <f>".3133"</f>
        <v>.3133</v>
      </c>
    </row>
    <row r="686" spans="1:5" ht="14.25">
      <c r="A686" t="str">
        <f>"93"</f>
        <v>93</v>
      </c>
      <c r="B686" t="s">
        <v>88</v>
      </c>
      <c r="C686" t="str">
        <f>".2788"</f>
        <v>.2788</v>
      </c>
      <c r="D686" t="str">
        <f>".3540"</f>
        <v>.3540</v>
      </c>
      <c r="E686" t="str">
        <f>".3164"</f>
        <v>.3164</v>
      </c>
    </row>
    <row r="687" spans="1:5" ht="14.25">
      <c r="A687" t="str">
        <f>"94"</f>
        <v>94</v>
      </c>
      <c r="B687" t="s">
        <v>130</v>
      </c>
      <c r="C687" t="str">
        <f>".2754"</f>
        <v>.2754</v>
      </c>
      <c r="D687" t="str">
        <f>".3574"</f>
        <v>.3574</v>
      </c>
      <c r="E687" t="str">
        <f>".3164"</f>
        <v>.3164</v>
      </c>
    </row>
    <row r="688" spans="1:5" ht="14.25">
      <c r="A688" t="str">
        <f>"95"</f>
        <v>95</v>
      </c>
      <c r="B688" t="s">
        <v>128</v>
      </c>
      <c r="C688" t="str">
        <f>".2698"</f>
        <v>.2698</v>
      </c>
      <c r="D688" t="str">
        <f>".3664"</f>
        <v>.3664</v>
      </c>
      <c r="E688" t="str">
        <f>".3181"</f>
        <v>.3181</v>
      </c>
    </row>
    <row r="689" spans="1:5" ht="14.25">
      <c r="A689" t="str">
        <f>"96"</f>
        <v>96</v>
      </c>
      <c r="B689" t="s">
        <v>78</v>
      </c>
      <c r="C689" t="str">
        <f>".2568"</f>
        <v>.2568</v>
      </c>
      <c r="D689" t="str">
        <f>".3899"</f>
        <v>.3899</v>
      </c>
      <c r="E689" t="str">
        <f>".3234"</f>
        <v>.3234</v>
      </c>
    </row>
    <row r="690" spans="1:5" ht="14.25">
      <c r="A690" t="str">
        <f>"97"</f>
        <v>97</v>
      </c>
      <c r="B690" t="s">
        <v>140</v>
      </c>
      <c r="C690" t="str">
        <f>".3010"</f>
        <v>.3010</v>
      </c>
      <c r="D690" t="str">
        <f>".3458"</f>
        <v>.3458</v>
      </c>
      <c r="E690" t="str">
        <f>".3234"</f>
        <v>.3234</v>
      </c>
    </row>
    <row r="691" spans="1:5" ht="14.25">
      <c r="A691" t="str">
        <f>"98"</f>
        <v>98</v>
      </c>
      <c r="B691" t="s">
        <v>21</v>
      </c>
      <c r="C691" t="str">
        <f>".2692"</f>
        <v>.2692</v>
      </c>
      <c r="D691" t="str">
        <f>".3799"</f>
        <v>.3799</v>
      </c>
      <c r="E691" t="str">
        <f>".3246"</f>
        <v>.3246</v>
      </c>
    </row>
    <row r="692" spans="1:5" ht="14.25">
      <c r="A692" t="str">
        <f>"99"</f>
        <v>99</v>
      </c>
      <c r="B692" t="s">
        <v>135</v>
      </c>
      <c r="C692" t="str">
        <f>".2848"</f>
        <v>.2848</v>
      </c>
      <c r="D692" t="str">
        <f>".3747"</f>
        <v>.3747</v>
      </c>
      <c r="E692" t="str">
        <f>".3298"</f>
        <v>.3298</v>
      </c>
    </row>
    <row r="693" spans="1:5" ht="14.25">
      <c r="A693" t="str">
        <f>"100"</f>
        <v>100</v>
      </c>
      <c r="B693" t="s">
        <v>161</v>
      </c>
      <c r="C693" t="str">
        <f>".3432"</f>
        <v>.3432</v>
      </c>
      <c r="D693" t="str">
        <f>".3173"</f>
        <v>.3173</v>
      </c>
      <c r="E693" t="str">
        <f>".3303"</f>
        <v>.3303</v>
      </c>
    </row>
    <row r="694" spans="1:5" ht="14.25">
      <c r="A694" t="str">
        <f>"101"</f>
        <v>101</v>
      </c>
      <c r="B694" t="s">
        <v>79</v>
      </c>
      <c r="C694" t="str">
        <f>".3112"</f>
        <v>.3112</v>
      </c>
      <c r="D694" t="str">
        <f>".3533"</f>
        <v>.3533</v>
      </c>
      <c r="E694" t="str">
        <f>".3323"</f>
        <v>.3323</v>
      </c>
    </row>
    <row r="695" spans="1:5" ht="14.25">
      <c r="A695" t="str">
        <f>"102"</f>
        <v>102</v>
      </c>
      <c r="B695" t="s">
        <v>163</v>
      </c>
      <c r="C695" t="str">
        <f>".3504"</f>
        <v>.3504</v>
      </c>
      <c r="D695" t="str">
        <f>".3168"</f>
        <v>.3168</v>
      </c>
      <c r="E695" t="str">
        <f>".3336"</f>
        <v>.3336</v>
      </c>
    </row>
    <row r="696" spans="1:5" ht="14.25">
      <c r="A696" t="str">
        <f>"103"</f>
        <v>103</v>
      </c>
      <c r="B696" t="s">
        <v>159</v>
      </c>
      <c r="C696" t="str">
        <f>".3392"</f>
        <v>.3392</v>
      </c>
      <c r="D696" t="str">
        <f>".3315"</f>
        <v>.3315</v>
      </c>
      <c r="E696" t="str">
        <f>".3354"</f>
        <v>.3354</v>
      </c>
    </row>
    <row r="697" spans="1:5" ht="14.25">
      <c r="A697" t="str">
        <f>"104"</f>
        <v>104</v>
      </c>
      <c r="B697" t="s">
        <v>89</v>
      </c>
      <c r="C697" t="str">
        <f>".3330"</f>
        <v>.3330</v>
      </c>
      <c r="D697" t="str">
        <f>".3418"</f>
        <v>.3418</v>
      </c>
      <c r="E697" t="str">
        <f>".3374"</f>
        <v>.3374</v>
      </c>
    </row>
    <row r="698" spans="1:5" ht="14.25">
      <c r="A698" t="str">
        <f>"105"</f>
        <v>105</v>
      </c>
      <c r="B698" t="s">
        <v>113</v>
      </c>
      <c r="C698" t="str">
        <f>".2490"</f>
        <v>.2490</v>
      </c>
      <c r="D698" t="str">
        <f>".4264"</f>
        <v>.4264</v>
      </c>
      <c r="E698" t="str">
        <f>".3377"</f>
        <v>.3377</v>
      </c>
    </row>
    <row r="699" spans="1:5" ht="14.25">
      <c r="A699" t="str">
        <f>"106"</f>
        <v>106</v>
      </c>
      <c r="B699" t="s">
        <v>50</v>
      </c>
      <c r="C699" t="str">
        <f>".4232"</f>
        <v>.4232</v>
      </c>
      <c r="D699" t="str">
        <f>".2555"</f>
        <v>.2555</v>
      </c>
      <c r="E699" t="str">
        <f>".3394"</f>
        <v>.3394</v>
      </c>
    </row>
    <row r="700" spans="1:5" ht="14.25">
      <c r="A700" t="str">
        <f>"107"</f>
        <v>107</v>
      </c>
      <c r="B700" t="s">
        <v>87</v>
      </c>
      <c r="C700" t="str">
        <f>".3306"</f>
        <v>.3306</v>
      </c>
      <c r="D700" t="str">
        <f>".3494"</f>
        <v>.3494</v>
      </c>
      <c r="E700" t="str">
        <f>".3400"</f>
        <v>.3400</v>
      </c>
    </row>
    <row r="701" spans="1:5" ht="14.25">
      <c r="A701" t="str">
        <f>"108"</f>
        <v>108</v>
      </c>
      <c r="B701" t="s">
        <v>96</v>
      </c>
      <c r="C701" t="str">
        <f>".3402"</f>
        <v>.3402</v>
      </c>
      <c r="D701" t="str">
        <f>".3400"</f>
        <v>.3400</v>
      </c>
      <c r="E701" t="str">
        <f>".3401"</f>
        <v>.3401</v>
      </c>
    </row>
    <row r="702" spans="1:5" ht="14.25">
      <c r="A702" t="str">
        <f>"109"</f>
        <v>109</v>
      </c>
      <c r="B702" t="s">
        <v>164</v>
      </c>
      <c r="C702" t="str">
        <f>".3598"</f>
        <v>.3598</v>
      </c>
      <c r="D702" t="str">
        <f>".3208"</f>
        <v>.3208</v>
      </c>
      <c r="E702" t="str">
        <f>".3403"</f>
        <v>.3403</v>
      </c>
    </row>
    <row r="703" spans="1:5" ht="14.25">
      <c r="A703" t="str">
        <f>"110"</f>
        <v>110</v>
      </c>
      <c r="B703" t="s">
        <v>144</v>
      </c>
      <c r="C703" t="str">
        <f>".3108"</f>
        <v>.3108</v>
      </c>
      <c r="D703" t="str">
        <f>".3699"</f>
        <v>.3699</v>
      </c>
      <c r="E703" t="str">
        <f>".3404"</f>
        <v>.3404</v>
      </c>
    </row>
    <row r="704" spans="1:5" ht="14.25">
      <c r="A704" t="str">
        <f>"111"</f>
        <v>111</v>
      </c>
      <c r="B704" t="s">
        <v>70</v>
      </c>
      <c r="C704" t="str">
        <f>".3390"</f>
        <v>.3390</v>
      </c>
      <c r="D704" t="str">
        <f>".3421"</f>
        <v>.3421</v>
      </c>
      <c r="E704" t="str">
        <f>".3406"</f>
        <v>.3406</v>
      </c>
    </row>
    <row r="705" spans="1:5" ht="14.25">
      <c r="A705" t="str">
        <f>"112"</f>
        <v>112</v>
      </c>
      <c r="B705" t="s">
        <v>158</v>
      </c>
      <c r="C705" t="str">
        <f>".3376"</f>
        <v>.3376</v>
      </c>
      <c r="D705" t="str">
        <f>".3470"</f>
        <v>.3470</v>
      </c>
      <c r="E705" t="str">
        <f>".3423"</f>
        <v>.3423</v>
      </c>
    </row>
    <row r="706" spans="1:5" ht="14.25">
      <c r="A706" t="str">
        <f>"113"</f>
        <v>113</v>
      </c>
      <c r="B706" t="s">
        <v>98</v>
      </c>
      <c r="C706" t="str">
        <f>".3696"</f>
        <v>.3696</v>
      </c>
      <c r="D706" t="str">
        <f>".3151"</f>
        <v>.3151</v>
      </c>
      <c r="E706" t="str">
        <f>".3424"</f>
        <v>.3424</v>
      </c>
    </row>
    <row r="707" spans="1:5" ht="14.25">
      <c r="A707" t="str">
        <f>"114"</f>
        <v>114</v>
      </c>
      <c r="B707" t="s">
        <v>155</v>
      </c>
      <c r="C707" t="str">
        <f>".3296"</f>
        <v>.3296</v>
      </c>
      <c r="D707" t="str">
        <f>".3563"</f>
        <v>.3563</v>
      </c>
      <c r="E707" t="str">
        <f>".3430"</f>
        <v>.3430</v>
      </c>
    </row>
    <row r="708" spans="1:5" ht="14.25">
      <c r="A708" t="str">
        <f>"115"</f>
        <v>115</v>
      </c>
      <c r="B708" t="s">
        <v>52</v>
      </c>
      <c r="C708" t="str">
        <f>".2738"</f>
        <v>.2738</v>
      </c>
      <c r="D708" t="str">
        <f>".4131"</f>
        <v>.4131</v>
      </c>
      <c r="E708" t="str">
        <f>".3435"</f>
        <v>.3435</v>
      </c>
    </row>
    <row r="709" spans="1:5" ht="14.25">
      <c r="A709" t="str">
        <f>"116"</f>
        <v>116</v>
      </c>
      <c r="B709" t="s">
        <v>112</v>
      </c>
      <c r="C709" t="str">
        <f>".2986"</f>
        <v>.2986</v>
      </c>
      <c r="D709" t="str">
        <f>".3886"</f>
        <v>.3886</v>
      </c>
      <c r="E709" t="str">
        <f>".3436"</f>
        <v>.3436</v>
      </c>
    </row>
    <row r="710" spans="1:5" ht="14.25">
      <c r="A710" t="str">
        <f>"117"</f>
        <v>117</v>
      </c>
      <c r="B710" t="s">
        <v>93</v>
      </c>
      <c r="C710" t="str">
        <f>".3190"</f>
        <v>.3190</v>
      </c>
      <c r="D710" t="str">
        <f>".3693"</f>
        <v>.3693</v>
      </c>
      <c r="E710" t="str">
        <f>".3442"</f>
        <v>.3442</v>
      </c>
    </row>
    <row r="711" spans="1:5" ht="14.25">
      <c r="A711" t="str">
        <f>"118"</f>
        <v>118</v>
      </c>
      <c r="B711" t="s">
        <v>69</v>
      </c>
      <c r="C711" t="str">
        <f>".4074"</f>
        <v>.4074</v>
      </c>
      <c r="D711" t="str">
        <f>".2867"</f>
        <v>.2867</v>
      </c>
      <c r="E711" t="str">
        <f>".3471"</f>
        <v>.3471</v>
      </c>
    </row>
    <row r="712" spans="1:5" ht="14.25">
      <c r="A712" t="str">
        <f>"119"</f>
        <v>119</v>
      </c>
      <c r="B712" t="s">
        <v>149</v>
      </c>
      <c r="C712" t="str">
        <f>".3212"</f>
        <v>.3212</v>
      </c>
      <c r="D712" t="str">
        <f>".3748"</f>
        <v>.3748</v>
      </c>
      <c r="E712" t="str">
        <f>".3480"</f>
        <v>.3480</v>
      </c>
    </row>
    <row r="713" spans="1:5" ht="14.25">
      <c r="A713" t="str">
        <f>"120"</f>
        <v>120</v>
      </c>
      <c r="B713" t="s">
        <v>172</v>
      </c>
      <c r="C713" t="str">
        <f>".3998"</f>
        <v>.3998</v>
      </c>
      <c r="D713" t="str">
        <f>".3007"</f>
        <v>.3007</v>
      </c>
      <c r="E713" t="str">
        <f>".3503"</f>
        <v>.3503</v>
      </c>
    </row>
    <row r="714" spans="1:5" ht="14.25">
      <c r="A714" t="str">
        <f>"121"</f>
        <v>121</v>
      </c>
      <c r="B714" t="s">
        <v>73</v>
      </c>
      <c r="C714" t="str">
        <f>".3328"</f>
        <v>.3328</v>
      </c>
      <c r="D714" t="str">
        <f>".3728"</f>
        <v>.3728</v>
      </c>
      <c r="E714" t="str">
        <f>".3528"</f>
        <v>.3528</v>
      </c>
    </row>
    <row r="715" spans="1:5" ht="14.25">
      <c r="A715" t="str">
        <f>"122"</f>
        <v>122</v>
      </c>
      <c r="B715" t="s">
        <v>61</v>
      </c>
      <c r="C715" t="str">
        <f>".3276"</f>
        <v>.3276</v>
      </c>
      <c r="D715" t="str">
        <f>".3908"</f>
        <v>.3908</v>
      </c>
      <c r="E715" t="str">
        <f>".3592"</f>
        <v>.3592</v>
      </c>
    </row>
    <row r="716" spans="1:5" ht="14.25">
      <c r="A716" t="str">
        <f>"123"</f>
        <v>123</v>
      </c>
      <c r="B716" t="s">
        <v>91</v>
      </c>
      <c r="C716" t="str">
        <f>".1710"</f>
        <v>.1710</v>
      </c>
      <c r="D716" t="str">
        <f>".5478"</f>
        <v>.5478</v>
      </c>
      <c r="E716" t="str">
        <f>".3594"</f>
        <v>.3594</v>
      </c>
    </row>
    <row r="717" spans="1:5" ht="14.25">
      <c r="A717" t="str">
        <f>"124"</f>
        <v>124</v>
      </c>
      <c r="B717" t="s">
        <v>47</v>
      </c>
      <c r="C717" t="str">
        <f>".3812"</f>
        <v>.3812</v>
      </c>
      <c r="D717" t="str">
        <f>".3427"</f>
        <v>.3427</v>
      </c>
      <c r="E717" t="str">
        <f>".3620"</f>
        <v>.3620</v>
      </c>
    </row>
    <row r="718" spans="1:5" ht="14.25">
      <c r="A718" t="str">
        <f>"125"</f>
        <v>125</v>
      </c>
      <c r="B718" t="s">
        <v>169</v>
      </c>
      <c r="C718" t="str">
        <f>".3858"</f>
        <v>.3858</v>
      </c>
      <c r="D718" t="str">
        <f>".3393"</f>
        <v>.3393</v>
      </c>
      <c r="E718" t="str">
        <f>".3626"</f>
        <v>.3626</v>
      </c>
    </row>
    <row r="719" spans="1:5" ht="14.25">
      <c r="A719" t="str">
        <f>"126"</f>
        <v>126</v>
      </c>
      <c r="B719" t="s">
        <v>92</v>
      </c>
      <c r="C719" t="str">
        <f>".3962"</f>
        <v>.3962</v>
      </c>
      <c r="D719" t="str">
        <f>".3339"</f>
        <v>.3339</v>
      </c>
      <c r="E719" t="str">
        <f>".3651"</f>
        <v>.3651</v>
      </c>
    </row>
    <row r="720" spans="1:5" ht="14.25">
      <c r="A720" t="str">
        <f>"127"</f>
        <v>127</v>
      </c>
      <c r="B720" t="s">
        <v>81</v>
      </c>
      <c r="C720" t="str">
        <f>".2694"</f>
        <v>.2694</v>
      </c>
      <c r="D720" t="str">
        <f>".4657"</f>
        <v>.4657</v>
      </c>
      <c r="E720" t="str">
        <f>".3676"</f>
        <v>.3676</v>
      </c>
    </row>
    <row r="721" spans="1:5" ht="14.25">
      <c r="A721" t="str">
        <f>"128"</f>
        <v>128</v>
      </c>
      <c r="B721" t="s">
        <v>171</v>
      </c>
      <c r="C721" t="str">
        <f>".3946"</f>
        <v>.3946</v>
      </c>
      <c r="D721" t="str">
        <f>".3439"</f>
        <v>.3439</v>
      </c>
      <c r="E721" t="str">
        <f>".3693"</f>
        <v>.3693</v>
      </c>
    </row>
    <row r="722" spans="1:5" ht="14.25">
      <c r="A722" t="str">
        <f>"129"</f>
        <v>129</v>
      </c>
      <c r="B722" t="s">
        <v>160</v>
      </c>
      <c r="C722" t="str">
        <f>".3404"</f>
        <v>.3404</v>
      </c>
      <c r="D722" t="str">
        <f>".3983"</f>
        <v>.3983</v>
      </c>
      <c r="E722" t="str">
        <f>".3694"</f>
        <v>.3694</v>
      </c>
    </row>
    <row r="723" spans="1:5" ht="14.25">
      <c r="A723" t="str">
        <f>"130"</f>
        <v>130</v>
      </c>
      <c r="B723" t="s">
        <v>65</v>
      </c>
      <c r="C723" t="str">
        <f>".3252"</f>
        <v>.3252</v>
      </c>
      <c r="D723" t="str">
        <f>".4143"</f>
        <v>.4143</v>
      </c>
      <c r="E723" t="str">
        <f>".3698"</f>
        <v>.3698</v>
      </c>
    </row>
    <row r="724" spans="1:5" ht="14.25">
      <c r="A724" t="str">
        <f>"131"</f>
        <v>131</v>
      </c>
      <c r="B724" t="s">
        <v>154</v>
      </c>
      <c r="C724" t="str">
        <f>".3286"</f>
        <v>.3286</v>
      </c>
      <c r="D724" t="str">
        <f>".4126"</f>
        <v>.4126</v>
      </c>
      <c r="E724" t="str">
        <f>".3706"</f>
        <v>.3706</v>
      </c>
    </row>
    <row r="725" spans="1:5" ht="14.25">
      <c r="A725" t="str">
        <f>"132"</f>
        <v>132</v>
      </c>
      <c r="B725" t="s">
        <v>131</v>
      </c>
      <c r="C725" t="str">
        <f>".2772"</f>
        <v>.2772</v>
      </c>
      <c r="D725" t="str">
        <f>".4858"</f>
        <v>.4858</v>
      </c>
      <c r="E725" t="str">
        <f>".3815"</f>
        <v>.3815</v>
      </c>
    </row>
    <row r="726" spans="1:5" ht="14.25">
      <c r="A726" t="str">
        <f>"133"</f>
        <v>133</v>
      </c>
      <c r="B726" t="s">
        <v>166</v>
      </c>
      <c r="C726" t="str">
        <f>".3766"</f>
        <v>.3766</v>
      </c>
      <c r="D726" t="str">
        <f>".3867"</f>
        <v>.3867</v>
      </c>
      <c r="E726" t="str">
        <f>".3817"</f>
        <v>.3817</v>
      </c>
    </row>
    <row r="727" spans="1:5" ht="14.25">
      <c r="A727" t="str">
        <f>"134"</f>
        <v>134</v>
      </c>
      <c r="B727" t="s">
        <v>64</v>
      </c>
      <c r="C727" t="str">
        <f>".3684"</f>
        <v>.3684</v>
      </c>
      <c r="D727" t="str">
        <f>".3969"</f>
        <v>.3969</v>
      </c>
      <c r="E727" t="str">
        <f>".3827"</f>
        <v>.3827</v>
      </c>
    </row>
    <row r="728" spans="1:5" ht="14.25">
      <c r="A728" t="str">
        <f>"135"</f>
        <v>135</v>
      </c>
      <c r="B728" t="s">
        <v>167</v>
      </c>
      <c r="C728" t="str">
        <f>".3804"</f>
        <v>.3804</v>
      </c>
      <c r="D728" t="str">
        <f>".3859"</f>
        <v>.3859</v>
      </c>
      <c r="E728" t="str">
        <f>".3832"</f>
        <v>.3832</v>
      </c>
    </row>
    <row r="729" spans="1:5" ht="14.25">
      <c r="A729" t="str">
        <f>"136"</f>
        <v>136</v>
      </c>
      <c r="B729" t="s">
        <v>143</v>
      </c>
      <c r="C729" t="str">
        <f>".3090"</f>
        <v>.3090</v>
      </c>
      <c r="D729" t="str">
        <f>".4664"</f>
        <v>.4664</v>
      </c>
      <c r="E729" t="str">
        <f>".3877"</f>
        <v>.3877</v>
      </c>
    </row>
    <row r="730" spans="1:5" ht="14.25">
      <c r="A730" t="str">
        <f>"137"</f>
        <v>137</v>
      </c>
      <c r="B730" t="s">
        <v>168</v>
      </c>
      <c r="C730" t="str">
        <f>".3812"</f>
        <v>.3812</v>
      </c>
      <c r="D730" t="str">
        <f>".4169"</f>
        <v>.4169</v>
      </c>
      <c r="E730" t="str">
        <f>".3991"</f>
        <v>.3991</v>
      </c>
    </row>
    <row r="731" spans="1:5" ht="14.25">
      <c r="A731" t="str">
        <f>"138"</f>
        <v>138</v>
      </c>
      <c r="B731" t="s">
        <v>174</v>
      </c>
      <c r="C731" t="str">
        <f>".4364"</f>
        <v>.4364</v>
      </c>
      <c r="D731" t="str">
        <f>".3729"</f>
        <v>.3729</v>
      </c>
      <c r="E731" t="str">
        <f>".4047"</f>
        <v>.4047</v>
      </c>
    </row>
    <row r="732" spans="1:5" ht="14.25">
      <c r="A732" t="str">
        <f>"139"</f>
        <v>139</v>
      </c>
      <c r="B732" t="s">
        <v>83</v>
      </c>
      <c r="C732" t="str">
        <f>".4074"</f>
        <v>.4074</v>
      </c>
      <c r="D732" t="str">
        <f>".4159"</f>
        <v>.4159</v>
      </c>
      <c r="E732" t="str">
        <f>".4117"</f>
        <v>.4117</v>
      </c>
    </row>
    <row r="733" spans="1:5" ht="14.25">
      <c r="A733" t="str">
        <f>"140"</f>
        <v>140</v>
      </c>
      <c r="B733" t="s">
        <v>76</v>
      </c>
      <c r="C733" t="str">
        <f>".4280"</f>
        <v>.4280</v>
      </c>
      <c r="D733" t="str">
        <f>".3983"</f>
        <v>.3983</v>
      </c>
      <c r="E733" t="str">
        <f>".4132"</f>
        <v>.4132</v>
      </c>
    </row>
    <row r="734" spans="1:5" ht="14.25">
      <c r="A734" t="str">
        <f>"141"</f>
        <v>141</v>
      </c>
      <c r="B734" t="s">
        <v>175</v>
      </c>
      <c r="C734" t="str">
        <f>".4618"</f>
        <v>.4618</v>
      </c>
      <c r="D734" t="str">
        <f>".3799"</f>
        <v>.3799</v>
      </c>
      <c r="E734" t="str">
        <f>".4209"</f>
        <v>.4209</v>
      </c>
    </row>
    <row r="735" spans="1:5" ht="14.25">
      <c r="A735" t="str">
        <f>"142"</f>
        <v>142</v>
      </c>
      <c r="B735" t="s">
        <v>165</v>
      </c>
      <c r="C735" t="str">
        <f>".3642"</f>
        <v>.3642</v>
      </c>
      <c r="D735" t="str">
        <f>".4778"</f>
        <v>.4778</v>
      </c>
      <c r="E735" t="str">
        <f>".4210"</f>
        <v>.4210</v>
      </c>
    </row>
    <row r="736" spans="1:5" ht="14.25">
      <c r="A736" t="str">
        <f>"143"</f>
        <v>143</v>
      </c>
      <c r="B736" t="s">
        <v>75</v>
      </c>
      <c r="C736" t="str">
        <f>".4946"</f>
        <v>.4946</v>
      </c>
      <c r="D736" t="str">
        <f>".3595"</f>
        <v>.3595</v>
      </c>
      <c r="E736" t="str">
        <f>".4271"</f>
        <v>.4271</v>
      </c>
    </row>
    <row r="737" spans="1:5" ht="14.25">
      <c r="A737" t="str">
        <f>"144"</f>
        <v>144</v>
      </c>
      <c r="B737" t="s">
        <v>58</v>
      </c>
      <c r="C737" t="str">
        <f>".4306"</f>
        <v>.4306</v>
      </c>
      <c r="D737" t="str">
        <f>".4264"</f>
        <v>.4264</v>
      </c>
      <c r="E737" t="str">
        <f>".4285"</f>
        <v>.4285</v>
      </c>
    </row>
    <row r="738" spans="1:5" ht="14.25">
      <c r="A738" t="str">
        <f>"145"</f>
        <v>145</v>
      </c>
      <c r="B738" t="s">
        <v>67</v>
      </c>
      <c r="C738" t="str">
        <f>".3288"</f>
        <v>.3288</v>
      </c>
      <c r="D738" t="str">
        <f>".5327"</f>
        <v>.5327</v>
      </c>
      <c r="E738" t="str">
        <f>".4308"</f>
        <v>.4308</v>
      </c>
    </row>
    <row r="739" spans="1:5" ht="14.25">
      <c r="A739" t="str">
        <f>"146"</f>
        <v>146</v>
      </c>
      <c r="B739" t="s">
        <v>99</v>
      </c>
      <c r="C739" t="str">
        <f>".3708"</f>
        <v>.3708</v>
      </c>
      <c r="D739" t="str">
        <f>".5046"</f>
        <v>.5046</v>
      </c>
      <c r="E739" t="str">
        <f>".4377"</f>
        <v>.4377</v>
      </c>
    </row>
    <row r="740" spans="1:5" ht="14.25">
      <c r="A740" t="str">
        <f>"147"</f>
        <v>147</v>
      </c>
      <c r="B740" t="s">
        <v>82</v>
      </c>
      <c r="C740" t="str">
        <f>".3446"</f>
        <v>.3446</v>
      </c>
      <c r="D740" t="str">
        <f>".5522"</f>
        <v>.5522</v>
      </c>
      <c r="E740" t="str">
        <f>".4484"</f>
        <v>.4484</v>
      </c>
    </row>
    <row r="741" spans="1:5" ht="14.25">
      <c r="A741" t="str">
        <f>"148"</f>
        <v>148</v>
      </c>
      <c r="B741" t="s">
        <v>173</v>
      </c>
      <c r="C741" t="str">
        <f>".4086"</f>
        <v>.4086</v>
      </c>
      <c r="D741" t="str">
        <f>".6043"</f>
        <v>.6043</v>
      </c>
      <c r="E741" t="str">
        <f>".5065"</f>
        <v>.5065</v>
      </c>
    </row>
    <row r="742" spans="1:5" ht="14.25">
      <c r="A742" t="str">
        <f>"149"</f>
        <v>149</v>
      </c>
      <c r="B742" t="s">
        <v>176</v>
      </c>
      <c r="C742" t="str">
        <f>"1.3036"</f>
        <v>1.3036</v>
      </c>
      <c r="D742" t="str">
        <f>".3951"</f>
        <v>.3951</v>
      </c>
      <c r="E742" t="str">
        <f>".8494"</f>
        <v>.8494</v>
      </c>
    </row>
    <row r="743" spans="1:5" ht="14.25">
      <c r="A743" t="str">
        <f>"150"</f>
        <v>150</v>
      </c>
      <c r="B743" t="s">
        <v>177</v>
      </c>
      <c r="C743" t="str">
        <f>"1.3640"</f>
        <v>1.3640</v>
      </c>
      <c r="D743" t="str">
        <f>".4530"</f>
        <v>.4530</v>
      </c>
      <c r="E743" t="str">
        <f>".9085"</f>
        <v>.9085</v>
      </c>
    </row>
    <row r="744" spans="1:5" ht="14.25">
      <c r="A744" t="str">
        <f>"151"</f>
        <v>151</v>
      </c>
      <c r="B744" t="s">
        <v>179</v>
      </c>
      <c r="C744" t="str">
        <f>"4.0358"</f>
        <v>4.0358</v>
      </c>
      <c r="D744" t="str">
        <f>".3654"</f>
        <v>.3654</v>
      </c>
      <c r="E744" t="str">
        <f>"2.2006"</f>
        <v>2.2006</v>
      </c>
    </row>
    <row r="746" ht="14.25">
      <c r="A746" t="s">
        <v>186</v>
      </c>
    </row>
    <row r="747" spans="1:8" ht="14.25">
      <c r="A747" t="s">
        <v>4</v>
      </c>
      <c r="B747" t="s">
        <v>5</v>
      </c>
      <c r="C747" t="s">
        <v>6</v>
      </c>
      <c r="D747" t="s">
        <v>7</v>
      </c>
      <c r="E747" t="s">
        <v>8</v>
      </c>
      <c r="F747" t="s">
        <v>9</v>
      </c>
      <c r="G747" t="s">
        <v>10</v>
      </c>
      <c r="H747" t="s">
        <v>14</v>
      </c>
    </row>
    <row r="748" spans="1:8" ht="14.25">
      <c r="A748">
        <v>1</v>
      </c>
      <c r="B748" t="s">
        <v>17</v>
      </c>
      <c r="C748" t="str">
        <f>".114"</f>
        <v>.114</v>
      </c>
      <c r="D748" t="str">
        <f>".116"</f>
        <v>.116</v>
      </c>
      <c r="E748" t="str">
        <f>".104"</f>
        <v>.104</v>
      </c>
      <c r="F748" t="str">
        <f>".138"</f>
        <v>.138</v>
      </c>
      <c r="G748" t="str">
        <f>".211"</f>
        <v>.211</v>
      </c>
      <c r="H748" t="str">
        <f>".1366"</f>
        <v>.1366</v>
      </c>
    </row>
    <row r="749" spans="1:8" ht="14.25">
      <c r="A749">
        <v>2</v>
      </c>
      <c r="B749" t="s">
        <v>27</v>
      </c>
      <c r="C749" t="str">
        <f>".183"</f>
        <v>.183</v>
      </c>
      <c r="D749" t="str">
        <f>".220"</f>
        <v>.220</v>
      </c>
      <c r="E749" t="str">
        <f>".136"</f>
        <v>.136</v>
      </c>
      <c r="F749" t="str">
        <f>".098"</f>
        <v>.098</v>
      </c>
      <c r="G749" t="str">
        <f>".062"</f>
        <v>.062</v>
      </c>
      <c r="H749" t="str">
        <f>".1398"</f>
        <v>.1398</v>
      </c>
    </row>
    <row r="750" spans="1:8" ht="14.25">
      <c r="A750">
        <v>3</v>
      </c>
      <c r="B750" t="s">
        <v>145</v>
      </c>
      <c r="C750" t="str">
        <f>".193"</f>
        <v>.193</v>
      </c>
      <c r="D750" t="str">
        <f>".143"</f>
        <v>.143</v>
      </c>
      <c r="E750" t="str">
        <f>".304"</f>
        <v>.304</v>
      </c>
      <c r="F750" t="str">
        <f>".236"</f>
        <v>.236</v>
      </c>
      <c r="G750" t="str">
        <f>".096"</f>
        <v>.096</v>
      </c>
      <c r="H750" t="str">
        <f>".1944"</f>
        <v>.1944</v>
      </c>
    </row>
    <row r="751" spans="1:8" ht="14.25">
      <c r="A751">
        <v>4</v>
      </c>
      <c r="B751" t="s">
        <v>44</v>
      </c>
      <c r="C751" t="str">
        <f>".283"</f>
        <v>.283</v>
      </c>
      <c r="D751" t="str">
        <f>".169"</f>
        <v>.169</v>
      </c>
      <c r="E751" t="str">
        <f>".187"</f>
        <v>.187</v>
      </c>
      <c r="F751" t="str">
        <f>".260"</f>
        <v>.260</v>
      </c>
      <c r="G751" t="str">
        <f>".079"</f>
        <v>.079</v>
      </c>
      <c r="H751" t="str">
        <f>".1956"</f>
        <v>.1956</v>
      </c>
    </row>
    <row r="752" spans="1:8" ht="14.25">
      <c r="A752">
        <v>5</v>
      </c>
      <c r="B752" t="s">
        <v>25</v>
      </c>
      <c r="C752" t="str">
        <f>".108"</f>
        <v>.108</v>
      </c>
      <c r="D752" t="str">
        <f>".195"</f>
        <v>.195</v>
      </c>
      <c r="E752" t="str">
        <f>".173"</f>
        <v>.173</v>
      </c>
      <c r="F752" t="str">
        <f>".264"</f>
        <v>.264</v>
      </c>
      <c r="G752" t="str">
        <f>".249"</f>
        <v>.249</v>
      </c>
      <c r="H752" t="str">
        <f>".1978"</f>
        <v>.1978</v>
      </c>
    </row>
    <row r="753" spans="1:8" ht="14.25">
      <c r="A753">
        <v>6</v>
      </c>
      <c r="B753" t="s">
        <v>30</v>
      </c>
      <c r="C753" t="str">
        <f>".308"</f>
        <v>.308</v>
      </c>
      <c r="D753" t="str">
        <f>".285"</f>
        <v>.285</v>
      </c>
      <c r="E753" t="str">
        <f>".121"</f>
        <v>.121</v>
      </c>
      <c r="F753" t="str">
        <f>".190"</f>
        <v>.190</v>
      </c>
      <c r="G753" t="str">
        <f>".094"</f>
        <v>.094</v>
      </c>
      <c r="H753" t="str">
        <f>".1996"</f>
        <v>.1996</v>
      </c>
    </row>
    <row r="754" spans="1:8" ht="14.25">
      <c r="A754">
        <v>7</v>
      </c>
      <c r="B754" t="s">
        <v>37</v>
      </c>
      <c r="C754" t="str">
        <f>".248"</f>
        <v>.248</v>
      </c>
      <c r="D754" t="str">
        <f>".256"</f>
        <v>.256</v>
      </c>
      <c r="E754" t="str">
        <f>".239"</f>
        <v>.239</v>
      </c>
      <c r="F754" t="str">
        <f>".152"</f>
        <v>.152</v>
      </c>
      <c r="G754" t="str">
        <f>".153"</f>
        <v>.153</v>
      </c>
      <c r="H754" t="str">
        <f>".2096"</f>
        <v>.2096</v>
      </c>
    </row>
    <row r="755" spans="1:8" ht="14.25">
      <c r="A755">
        <v>8</v>
      </c>
      <c r="B755" t="s">
        <v>151</v>
      </c>
      <c r="C755" t="str">
        <f>".257"</f>
        <v>.257</v>
      </c>
      <c r="D755" t="str">
        <f>".241"</f>
        <v>.241</v>
      </c>
      <c r="E755" t="str">
        <f>".144"</f>
        <v>.144</v>
      </c>
      <c r="F755" t="str">
        <f>".212"</f>
        <v>.212</v>
      </c>
      <c r="G755" t="str">
        <f>".198"</f>
        <v>.198</v>
      </c>
      <c r="H755" t="str">
        <f>".2104"</f>
        <v>.2104</v>
      </c>
    </row>
    <row r="756" spans="1:8" ht="14.25">
      <c r="A756">
        <v>9</v>
      </c>
      <c r="B756" t="s">
        <v>24</v>
      </c>
      <c r="C756" t="str">
        <f>".154"</f>
        <v>.154</v>
      </c>
      <c r="D756" t="str">
        <f>".354"</f>
        <v>.354</v>
      </c>
      <c r="E756" t="str">
        <f>".139"</f>
        <v>.139</v>
      </c>
      <c r="F756" t="str">
        <f>".241"</f>
        <v>.241</v>
      </c>
      <c r="G756" t="str">
        <f>".179"</f>
        <v>.179</v>
      </c>
      <c r="H756" t="str">
        <f>".2134"</f>
        <v>.2134</v>
      </c>
    </row>
    <row r="757" spans="1:8" ht="14.25">
      <c r="A757">
        <v>10</v>
      </c>
      <c r="B757" t="s">
        <v>19</v>
      </c>
      <c r="C757" t="str">
        <f>".240"</f>
        <v>.240</v>
      </c>
      <c r="D757" t="str">
        <f>".082"</f>
        <v>.082</v>
      </c>
      <c r="E757" t="str">
        <f>".231"</f>
        <v>.231</v>
      </c>
      <c r="F757" t="str">
        <f>".256"</f>
        <v>.256</v>
      </c>
      <c r="G757" t="str">
        <f>".259"</f>
        <v>.259</v>
      </c>
      <c r="H757" t="str">
        <f>".2136"</f>
        <v>.2136</v>
      </c>
    </row>
    <row r="758" spans="1:8" ht="14.25">
      <c r="A758">
        <v>11</v>
      </c>
      <c r="B758" t="s">
        <v>127</v>
      </c>
      <c r="C758" t="str">
        <f>".229"</f>
        <v>.229</v>
      </c>
      <c r="D758" t="str">
        <f>".159"</f>
        <v>.159</v>
      </c>
      <c r="E758" t="str">
        <f>".336"</f>
        <v>.336</v>
      </c>
      <c r="F758" t="str">
        <f>".219"</f>
        <v>.219</v>
      </c>
      <c r="G758" t="str">
        <f>".130"</f>
        <v>.130</v>
      </c>
      <c r="H758" t="str">
        <f>".2146"</f>
        <v>.2146</v>
      </c>
    </row>
    <row r="759" spans="1:8" ht="14.25">
      <c r="A759">
        <v>12</v>
      </c>
      <c r="B759" t="s">
        <v>139</v>
      </c>
      <c r="C759" t="str">
        <f>".269"</f>
        <v>.269</v>
      </c>
      <c r="D759" t="str">
        <f>".172"</f>
        <v>.172</v>
      </c>
      <c r="E759" t="str">
        <f>".269"</f>
        <v>.269</v>
      </c>
      <c r="F759" t="str">
        <f>".195"</f>
        <v>.195</v>
      </c>
      <c r="G759" t="str">
        <f>".171"</f>
        <v>.171</v>
      </c>
      <c r="H759" t="str">
        <f>".2152"</f>
        <v>.2152</v>
      </c>
    </row>
    <row r="760" spans="1:8" ht="14.25">
      <c r="A760">
        <v>13</v>
      </c>
      <c r="B760" t="s">
        <v>18</v>
      </c>
      <c r="C760" t="str">
        <f>".160"</f>
        <v>.160</v>
      </c>
      <c r="D760" t="str">
        <f>".269"</f>
        <v>.269</v>
      </c>
      <c r="E760" t="str">
        <f>".180"</f>
        <v>.180</v>
      </c>
      <c r="F760" t="str">
        <f>".271"</f>
        <v>.271</v>
      </c>
      <c r="G760" t="str">
        <f>".205"</f>
        <v>.205</v>
      </c>
      <c r="H760" t="str">
        <f>".2170"</f>
        <v>.2170</v>
      </c>
    </row>
    <row r="761" spans="1:8" ht="14.25">
      <c r="A761">
        <v>14</v>
      </c>
      <c r="B761" t="s">
        <v>45</v>
      </c>
      <c r="C761" t="str">
        <f>".186"</f>
        <v>.186</v>
      </c>
      <c r="D761" t="str">
        <f>".249"</f>
        <v>.249</v>
      </c>
      <c r="E761" t="str">
        <f>".123"</f>
        <v>.123</v>
      </c>
      <c r="F761" t="str">
        <f>".288"</f>
        <v>.288</v>
      </c>
      <c r="G761" t="str">
        <f>".240"</f>
        <v>.240</v>
      </c>
      <c r="H761" t="str">
        <f>".2172"</f>
        <v>.2172</v>
      </c>
    </row>
    <row r="762" spans="1:8" ht="14.25">
      <c r="A762">
        <v>15</v>
      </c>
      <c r="B762" t="s">
        <v>133</v>
      </c>
      <c r="C762" t="str">
        <f>".214"</f>
        <v>.214</v>
      </c>
      <c r="D762" t="str">
        <f>".125"</f>
        <v>.125</v>
      </c>
      <c r="E762" t="str">
        <f>".317"</f>
        <v>.317</v>
      </c>
      <c r="F762" t="str">
        <f>".187"</f>
        <v>.187</v>
      </c>
      <c r="G762" t="str">
        <f>".252"</f>
        <v>.252</v>
      </c>
      <c r="H762" t="str">
        <f>".2190"</f>
        <v>.2190</v>
      </c>
    </row>
    <row r="763" spans="1:8" ht="14.25">
      <c r="A763">
        <v>16</v>
      </c>
      <c r="B763" t="s">
        <v>77</v>
      </c>
      <c r="C763" t="str">
        <f>".188"</f>
        <v>.188</v>
      </c>
      <c r="D763" t="str">
        <f>".262"</f>
        <v>.262</v>
      </c>
      <c r="E763" t="str">
        <f>".266"</f>
        <v>.266</v>
      </c>
      <c r="F763" t="str">
        <f>".198"</f>
        <v>.198</v>
      </c>
      <c r="G763" t="str">
        <f>".201"</f>
        <v>.201</v>
      </c>
      <c r="H763" t="str">
        <f>".2230"</f>
        <v>.2230</v>
      </c>
    </row>
    <row r="764" spans="1:8" ht="14.25">
      <c r="A764">
        <v>17</v>
      </c>
      <c r="B764" t="s">
        <v>157</v>
      </c>
      <c r="C764" t="str">
        <f>".229"</f>
        <v>.229</v>
      </c>
      <c r="D764" t="str">
        <f>".202"</f>
        <v>.202</v>
      </c>
      <c r="E764" t="str">
        <f>".312"</f>
        <v>.312</v>
      </c>
      <c r="F764" t="str">
        <f>".185"</f>
        <v>.185</v>
      </c>
      <c r="G764" t="str">
        <f>".214"</f>
        <v>.214</v>
      </c>
      <c r="H764" t="str">
        <f>".2284"</f>
        <v>.2284</v>
      </c>
    </row>
    <row r="765" spans="1:8" ht="14.25">
      <c r="A765">
        <v>18</v>
      </c>
      <c r="B765" t="s">
        <v>39</v>
      </c>
      <c r="C765" t="str">
        <f>".238"</f>
        <v>.238</v>
      </c>
      <c r="D765" t="str">
        <f>".277"</f>
        <v>.277</v>
      </c>
      <c r="E765" t="str">
        <f>".284"</f>
        <v>.284</v>
      </c>
      <c r="F765" t="str">
        <f>".113"</f>
        <v>.113</v>
      </c>
      <c r="G765" t="str">
        <f>".249"</f>
        <v>.249</v>
      </c>
      <c r="H765" t="str">
        <f>".2322"</f>
        <v>.2322</v>
      </c>
    </row>
    <row r="766" spans="1:8" ht="14.25">
      <c r="A766">
        <v>19</v>
      </c>
      <c r="B766" t="s">
        <v>150</v>
      </c>
      <c r="C766" t="str">
        <f>".225"</f>
        <v>.225</v>
      </c>
      <c r="D766" t="str">
        <f>".174"</f>
        <v>.174</v>
      </c>
      <c r="E766" t="str">
        <f>".301"</f>
        <v>.301</v>
      </c>
      <c r="F766" t="str">
        <f>".268"</f>
        <v>.268</v>
      </c>
      <c r="G766" t="str">
        <f>".193"</f>
        <v>.193</v>
      </c>
      <c r="H766" t="str">
        <f>".2322"</f>
        <v>.2322</v>
      </c>
    </row>
    <row r="767" spans="1:8" ht="14.25">
      <c r="A767">
        <v>20</v>
      </c>
      <c r="B767" t="s">
        <v>29</v>
      </c>
      <c r="C767" t="str">
        <f>".229"</f>
        <v>.229</v>
      </c>
      <c r="D767" t="str">
        <f>".152"</f>
        <v>.152</v>
      </c>
      <c r="E767" t="str">
        <f>".249"</f>
        <v>.249</v>
      </c>
      <c r="F767" t="str">
        <f>".247"</f>
        <v>.247</v>
      </c>
      <c r="G767" t="str">
        <f>".289"</f>
        <v>.289</v>
      </c>
      <c r="H767" t="str">
        <f>".2332"</f>
        <v>.2332</v>
      </c>
    </row>
    <row r="768" spans="1:8" ht="14.25">
      <c r="A768">
        <v>21</v>
      </c>
      <c r="B768" t="s">
        <v>140</v>
      </c>
      <c r="C768" t="str">
        <f>".186"</f>
        <v>.186</v>
      </c>
      <c r="D768" t="str">
        <f>".219"</f>
        <v>.219</v>
      </c>
      <c r="E768" t="str">
        <f>".226"</f>
        <v>.226</v>
      </c>
      <c r="F768" t="str">
        <f>".286"</f>
        <v>.286</v>
      </c>
      <c r="G768" t="str">
        <f>".254"</f>
        <v>.254</v>
      </c>
      <c r="H768" t="str">
        <f>".2342"</f>
        <v>.2342</v>
      </c>
    </row>
    <row r="769" spans="1:8" ht="14.25">
      <c r="A769">
        <v>22</v>
      </c>
      <c r="B769" t="s">
        <v>40</v>
      </c>
      <c r="C769" t="str">
        <f>".278"</f>
        <v>.278</v>
      </c>
      <c r="D769" t="str">
        <f>".263"</f>
        <v>.263</v>
      </c>
      <c r="E769" t="str">
        <f>".189"</f>
        <v>.189</v>
      </c>
      <c r="F769" t="str">
        <f>".182"</f>
        <v>.182</v>
      </c>
      <c r="G769" t="str">
        <f>".261"</f>
        <v>.261</v>
      </c>
      <c r="H769" t="str">
        <f>".2346"</f>
        <v>.2346</v>
      </c>
    </row>
    <row r="770" spans="1:8" ht="14.25">
      <c r="A770">
        <v>23</v>
      </c>
      <c r="B770" t="s">
        <v>125</v>
      </c>
      <c r="C770" t="str">
        <f>".253"</f>
        <v>.253</v>
      </c>
      <c r="D770" t="str">
        <f>".236"</f>
        <v>.236</v>
      </c>
      <c r="E770" t="str">
        <f>".327"</f>
        <v>.327</v>
      </c>
      <c r="F770" t="str">
        <f>".133"</f>
        <v>.133</v>
      </c>
      <c r="G770" t="str">
        <f>".227"</f>
        <v>.227</v>
      </c>
      <c r="H770" t="str">
        <f>".2352"</f>
        <v>.2352</v>
      </c>
    </row>
    <row r="771" spans="1:8" ht="14.25">
      <c r="A771">
        <v>24</v>
      </c>
      <c r="B771" t="s">
        <v>20</v>
      </c>
      <c r="C771" t="str">
        <f>".272"</f>
        <v>.272</v>
      </c>
      <c r="D771" t="str">
        <f>".209"</f>
        <v>.209</v>
      </c>
      <c r="E771" t="str">
        <f>".286"</f>
        <v>.286</v>
      </c>
      <c r="F771" t="str">
        <f>".311"</f>
        <v>.311</v>
      </c>
      <c r="G771" t="str">
        <f>".107"</f>
        <v>.107</v>
      </c>
      <c r="H771" t="str">
        <f>".2370"</f>
        <v>.2370</v>
      </c>
    </row>
    <row r="772" spans="1:8" ht="14.25">
      <c r="A772">
        <v>25</v>
      </c>
      <c r="B772" t="s">
        <v>28</v>
      </c>
      <c r="C772" t="str">
        <f>".251"</f>
        <v>.251</v>
      </c>
      <c r="D772" t="str">
        <f>".269"</f>
        <v>.269</v>
      </c>
      <c r="E772" t="str">
        <f>".213"</f>
        <v>.213</v>
      </c>
      <c r="F772" t="str">
        <f>".206"</f>
        <v>.206</v>
      </c>
      <c r="G772" t="str">
        <f>".264"</f>
        <v>.264</v>
      </c>
      <c r="H772" t="str">
        <f>".2406"</f>
        <v>.2406</v>
      </c>
    </row>
    <row r="773" spans="1:8" ht="14.25">
      <c r="A773">
        <v>26</v>
      </c>
      <c r="B773" t="s">
        <v>74</v>
      </c>
      <c r="C773" t="str">
        <f>".187"</f>
        <v>.187</v>
      </c>
      <c r="D773" t="str">
        <f>".388"</f>
        <v>.388</v>
      </c>
      <c r="E773" t="str">
        <f>".216"</f>
        <v>.216</v>
      </c>
      <c r="F773" t="str">
        <f>".246"</f>
        <v>.246</v>
      </c>
      <c r="G773" t="str">
        <f>".168"</f>
        <v>.168</v>
      </c>
      <c r="H773" t="str">
        <f>".2410"</f>
        <v>.2410</v>
      </c>
    </row>
    <row r="774" spans="1:8" ht="14.25">
      <c r="A774">
        <v>27</v>
      </c>
      <c r="B774" t="s">
        <v>80</v>
      </c>
      <c r="C774" t="str">
        <f>".286"</f>
        <v>.286</v>
      </c>
      <c r="D774" t="str">
        <f>".381"</f>
        <v>.381</v>
      </c>
      <c r="E774" t="str">
        <f>".177"</f>
        <v>.177</v>
      </c>
      <c r="F774" t="str">
        <f>".228"</f>
        <v>.228</v>
      </c>
      <c r="G774" t="str">
        <f>".133"</f>
        <v>.133</v>
      </c>
      <c r="H774" t="str">
        <f>".2410"</f>
        <v>.2410</v>
      </c>
    </row>
    <row r="775" spans="1:8" ht="14.25">
      <c r="A775">
        <v>28</v>
      </c>
      <c r="B775" t="s">
        <v>46</v>
      </c>
      <c r="C775" t="str">
        <f>".224"</f>
        <v>.224</v>
      </c>
      <c r="D775" t="str">
        <f>".253"</f>
        <v>.253</v>
      </c>
      <c r="E775" t="str">
        <f>".235"</f>
        <v>.235</v>
      </c>
      <c r="F775" t="str">
        <f>".368"</f>
        <v>.368</v>
      </c>
      <c r="G775" t="str">
        <f>".135"</f>
        <v>.135</v>
      </c>
      <c r="H775" t="str">
        <f>".2430"</f>
        <v>.2430</v>
      </c>
    </row>
    <row r="776" spans="1:8" ht="14.25">
      <c r="A776">
        <v>29</v>
      </c>
      <c r="B776" t="s">
        <v>26</v>
      </c>
      <c r="C776" t="str">
        <f>".185"</f>
        <v>.185</v>
      </c>
      <c r="D776" t="str">
        <f>".362"</f>
        <v>.362</v>
      </c>
      <c r="E776" t="str">
        <f>".223"</f>
        <v>.223</v>
      </c>
      <c r="F776" t="str">
        <f>".236"</f>
        <v>.236</v>
      </c>
      <c r="G776" t="str">
        <f>".211"</f>
        <v>.211</v>
      </c>
      <c r="H776" t="str">
        <f>".2434"</f>
        <v>.2434</v>
      </c>
    </row>
    <row r="777" spans="1:8" ht="14.25">
      <c r="A777">
        <v>30</v>
      </c>
      <c r="B777" t="s">
        <v>23</v>
      </c>
      <c r="C777" t="str">
        <f>".178"</f>
        <v>.178</v>
      </c>
      <c r="D777" t="str">
        <f>".242"</f>
        <v>.242</v>
      </c>
      <c r="E777" t="str">
        <f>".269"</f>
        <v>.269</v>
      </c>
      <c r="F777" t="str">
        <f>".229"</f>
        <v>.229</v>
      </c>
      <c r="G777" t="str">
        <f>".301"</f>
        <v>.301</v>
      </c>
      <c r="H777" t="str">
        <f>".2438"</f>
        <v>.2438</v>
      </c>
    </row>
    <row r="778" spans="1:8" ht="14.25">
      <c r="A778">
        <v>31</v>
      </c>
      <c r="B778" t="s">
        <v>122</v>
      </c>
      <c r="C778" t="str">
        <f>".319"</f>
        <v>.319</v>
      </c>
      <c r="D778" t="str">
        <f>".156"</f>
        <v>.156</v>
      </c>
      <c r="E778" t="str">
        <f>".284"</f>
        <v>.284</v>
      </c>
      <c r="F778" t="str">
        <f>".259"</f>
        <v>.259</v>
      </c>
      <c r="G778" t="str">
        <f>".208"</f>
        <v>.208</v>
      </c>
      <c r="H778" t="str">
        <f>".2452"</f>
        <v>.2452</v>
      </c>
    </row>
    <row r="779" spans="1:8" ht="14.25">
      <c r="A779">
        <v>32</v>
      </c>
      <c r="B779" t="s">
        <v>33</v>
      </c>
      <c r="C779" t="str">
        <f>".204"</f>
        <v>.204</v>
      </c>
      <c r="D779" t="str">
        <f>".239"</f>
        <v>.239</v>
      </c>
      <c r="E779" t="str">
        <f>".294"</f>
        <v>.294</v>
      </c>
      <c r="F779" t="str">
        <f>".279"</f>
        <v>.279</v>
      </c>
      <c r="G779" t="str">
        <f>".210"</f>
        <v>.210</v>
      </c>
      <c r="H779" t="str">
        <f>".2452"</f>
        <v>.2452</v>
      </c>
    </row>
    <row r="780" spans="1:8" ht="14.25">
      <c r="A780">
        <v>33</v>
      </c>
      <c r="B780" t="s">
        <v>43</v>
      </c>
      <c r="C780" t="str">
        <f>".209"</f>
        <v>.209</v>
      </c>
      <c r="D780" t="str">
        <f>".171"</f>
        <v>.171</v>
      </c>
      <c r="E780" t="str">
        <f>".296"</f>
        <v>.296</v>
      </c>
      <c r="F780" t="str">
        <f>".231"</f>
        <v>.231</v>
      </c>
      <c r="G780" t="str">
        <f>".325"</f>
        <v>.325</v>
      </c>
      <c r="H780" t="str">
        <f>".2464"</f>
        <v>.2464</v>
      </c>
    </row>
    <row r="781" spans="1:8" ht="14.25">
      <c r="A781">
        <v>34</v>
      </c>
      <c r="B781" t="s">
        <v>159</v>
      </c>
      <c r="C781" t="str">
        <f>".410"</f>
        <v>.410</v>
      </c>
      <c r="D781" t="str">
        <f>".187"</f>
        <v>.187</v>
      </c>
      <c r="E781" t="str">
        <f>".159"</f>
        <v>.159</v>
      </c>
      <c r="F781" t="str">
        <f>".223"</f>
        <v>.223</v>
      </c>
      <c r="G781" t="str">
        <f>".259"</f>
        <v>.259</v>
      </c>
      <c r="H781" t="str">
        <f>".2476"</f>
        <v>.2476</v>
      </c>
    </row>
    <row r="782" spans="1:8" ht="14.25">
      <c r="A782">
        <v>35</v>
      </c>
      <c r="B782" t="s">
        <v>51</v>
      </c>
      <c r="C782" t="str">
        <f>".259"</f>
        <v>.259</v>
      </c>
      <c r="D782" t="str">
        <f>".241"</f>
        <v>.241</v>
      </c>
      <c r="E782" t="str">
        <f>".251"</f>
        <v>.251</v>
      </c>
      <c r="F782" t="str">
        <f>".255"</f>
        <v>.255</v>
      </c>
      <c r="G782" t="str">
        <f>".240"</f>
        <v>.240</v>
      </c>
      <c r="H782" t="str">
        <f>".2492"</f>
        <v>.2492</v>
      </c>
    </row>
    <row r="783" spans="1:8" ht="14.25">
      <c r="A783">
        <v>36</v>
      </c>
      <c r="B783" t="s">
        <v>88</v>
      </c>
      <c r="C783" t="str">
        <f>".270"</f>
        <v>.270</v>
      </c>
      <c r="D783" t="str">
        <f>".288"</f>
        <v>.288</v>
      </c>
      <c r="E783" t="str">
        <f>".122"</f>
        <v>.122</v>
      </c>
      <c r="F783" t="str">
        <f>".341"</f>
        <v>.341</v>
      </c>
      <c r="G783" t="str">
        <f>".228"</f>
        <v>.228</v>
      </c>
      <c r="H783" t="str">
        <f>".2498"</f>
        <v>.2498</v>
      </c>
    </row>
    <row r="784" spans="1:8" ht="14.25">
      <c r="A784">
        <v>37</v>
      </c>
      <c r="B784" t="s">
        <v>169</v>
      </c>
      <c r="C784" t="str">
        <f>".251"</f>
        <v>.251</v>
      </c>
      <c r="D784" t="str">
        <f>".328"</f>
        <v>.328</v>
      </c>
      <c r="E784" t="str">
        <f>".197"</f>
        <v>.197</v>
      </c>
      <c r="F784" t="str">
        <f>".263"</f>
        <v>.263</v>
      </c>
      <c r="G784" t="str">
        <f>".211"</f>
        <v>.211</v>
      </c>
      <c r="H784" t="str">
        <f>".2500"</f>
        <v>.2500</v>
      </c>
    </row>
    <row r="785" spans="1:8" ht="14.25">
      <c r="A785">
        <v>38</v>
      </c>
      <c r="B785" t="s">
        <v>134</v>
      </c>
      <c r="C785" t="str">
        <f>".259"</f>
        <v>.259</v>
      </c>
      <c r="D785" t="str">
        <f>".248"</f>
        <v>.248</v>
      </c>
      <c r="E785" t="str">
        <f>".307"</f>
        <v>.307</v>
      </c>
      <c r="F785" t="str">
        <f>".256"</f>
        <v>.256</v>
      </c>
      <c r="G785" t="str">
        <f>".183"</f>
        <v>.183</v>
      </c>
      <c r="H785" t="str">
        <f>".2506"</f>
        <v>.2506</v>
      </c>
    </row>
    <row r="786" spans="1:8" ht="14.25">
      <c r="A786">
        <v>39</v>
      </c>
      <c r="B786" t="s">
        <v>118</v>
      </c>
      <c r="C786" t="str">
        <f>".264"</f>
        <v>.264</v>
      </c>
      <c r="D786" t="str">
        <f>".338"</f>
        <v>.338</v>
      </c>
      <c r="E786" t="str">
        <f>".203"</f>
        <v>.203</v>
      </c>
      <c r="F786" t="str">
        <f>".246"</f>
        <v>.246</v>
      </c>
      <c r="G786" t="str">
        <f>".210"</f>
        <v>.210</v>
      </c>
      <c r="H786" t="str">
        <f>".2522"</f>
        <v>.2522</v>
      </c>
    </row>
    <row r="787" spans="1:8" ht="14.25">
      <c r="A787">
        <v>40</v>
      </c>
      <c r="B787" t="s">
        <v>68</v>
      </c>
      <c r="C787" t="str">
        <f>".353"</f>
        <v>.353</v>
      </c>
      <c r="D787" t="str">
        <f>".229"</f>
        <v>.229</v>
      </c>
      <c r="E787" t="str">
        <f>".276"</f>
        <v>.276</v>
      </c>
      <c r="F787" t="str">
        <f>".260"</f>
        <v>.260</v>
      </c>
      <c r="G787" t="str">
        <f>".154"</f>
        <v>.154</v>
      </c>
      <c r="H787" t="str">
        <f>".2544"</f>
        <v>.2544</v>
      </c>
    </row>
    <row r="788" spans="1:8" ht="14.25">
      <c r="A788">
        <v>41</v>
      </c>
      <c r="B788" t="s">
        <v>21</v>
      </c>
      <c r="C788" t="str">
        <f>".223"</f>
        <v>.223</v>
      </c>
      <c r="D788" t="str">
        <f>".197"</f>
        <v>.197</v>
      </c>
      <c r="E788" t="str">
        <f>".268"</f>
        <v>.268</v>
      </c>
      <c r="F788" t="str">
        <f>".361"</f>
        <v>.361</v>
      </c>
      <c r="G788" t="str">
        <f>".223"</f>
        <v>.223</v>
      </c>
      <c r="H788" t="str">
        <f>".2544"</f>
        <v>.2544</v>
      </c>
    </row>
    <row r="789" spans="1:8" ht="14.25">
      <c r="A789">
        <v>42</v>
      </c>
      <c r="B789" t="s">
        <v>94</v>
      </c>
      <c r="C789" t="str">
        <f>".294"</f>
        <v>.294</v>
      </c>
      <c r="D789" t="str">
        <f>".157"</f>
        <v>.157</v>
      </c>
      <c r="E789" t="str">
        <f>".281"</f>
        <v>.281</v>
      </c>
      <c r="F789" t="str">
        <f>".295"</f>
        <v>.295</v>
      </c>
      <c r="G789" t="str">
        <f>".249"</f>
        <v>.249</v>
      </c>
      <c r="H789" t="str">
        <f>".2552"</f>
        <v>.2552</v>
      </c>
    </row>
    <row r="790" spans="1:8" ht="14.25">
      <c r="A790">
        <v>43</v>
      </c>
      <c r="B790" t="s">
        <v>130</v>
      </c>
      <c r="C790" t="str">
        <f>".194"</f>
        <v>.194</v>
      </c>
      <c r="D790" t="str">
        <f>".212"</f>
        <v>.212</v>
      </c>
      <c r="E790" t="str">
        <f>".326"</f>
        <v>.326</v>
      </c>
      <c r="F790" t="str">
        <f>".211"</f>
        <v>.211</v>
      </c>
      <c r="G790" t="str">
        <f>".337"</f>
        <v>.337</v>
      </c>
      <c r="H790" t="str">
        <f>".2560"</f>
        <v>.2560</v>
      </c>
    </row>
    <row r="791" spans="1:8" ht="14.25">
      <c r="A791">
        <v>44</v>
      </c>
      <c r="B791" t="s">
        <v>56</v>
      </c>
      <c r="C791" t="str">
        <f>".287"</f>
        <v>.287</v>
      </c>
      <c r="D791" t="str">
        <f>".178"</f>
        <v>.178</v>
      </c>
      <c r="E791" t="str">
        <f>".282"</f>
        <v>.282</v>
      </c>
      <c r="F791" t="str">
        <f>".346"</f>
        <v>.346</v>
      </c>
      <c r="G791" t="str">
        <f>".192"</f>
        <v>.192</v>
      </c>
      <c r="H791" t="str">
        <f>".2570"</f>
        <v>.2570</v>
      </c>
    </row>
    <row r="792" spans="1:8" ht="14.25">
      <c r="A792">
        <v>45</v>
      </c>
      <c r="B792" t="s">
        <v>115</v>
      </c>
      <c r="C792" t="str">
        <f>".129"</f>
        <v>.129</v>
      </c>
      <c r="D792" t="str">
        <f>".231"</f>
        <v>.231</v>
      </c>
      <c r="E792" t="str">
        <f>".348"</f>
        <v>.348</v>
      </c>
      <c r="F792" t="str">
        <f>".249"</f>
        <v>.249</v>
      </c>
      <c r="G792" t="str">
        <f>".331"</f>
        <v>.331</v>
      </c>
      <c r="H792" t="str">
        <f>".2576"</f>
        <v>.2576</v>
      </c>
    </row>
    <row r="793" spans="1:8" ht="14.25">
      <c r="A793">
        <v>46</v>
      </c>
      <c r="B793" t="s">
        <v>66</v>
      </c>
      <c r="C793" t="str">
        <f>".330"</f>
        <v>.330</v>
      </c>
      <c r="D793" t="str">
        <f>".311"</f>
        <v>.311</v>
      </c>
      <c r="E793" t="str">
        <f>".264"</f>
        <v>.264</v>
      </c>
      <c r="F793" t="str">
        <f>".140"</f>
        <v>.140</v>
      </c>
      <c r="G793" t="str">
        <f>".246"</f>
        <v>.246</v>
      </c>
      <c r="H793" t="str">
        <f>".2582"</f>
        <v>.2582</v>
      </c>
    </row>
    <row r="794" spans="1:8" ht="14.25">
      <c r="A794">
        <v>47</v>
      </c>
      <c r="B794" t="s">
        <v>120</v>
      </c>
      <c r="C794" t="str">
        <f>".409"</f>
        <v>.409</v>
      </c>
      <c r="D794" t="str">
        <f>".215"</f>
        <v>.215</v>
      </c>
      <c r="E794" t="str">
        <f>".318"</f>
        <v>.318</v>
      </c>
      <c r="F794" t="str">
        <f>".153"</f>
        <v>.153</v>
      </c>
      <c r="G794" t="str">
        <f>".203"</f>
        <v>.203</v>
      </c>
      <c r="H794" t="str">
        <f>".2596"</f>
        <v>.2596</v>
      </c>
    </row>
    <row r="795" spans="1:8" ht="14.25">
      <c r="A795">
        <v>48</v>
      </c>
      <c r="B795" t="s">
        <v>52</v>
      </c>
      <c r="C795" t="str">
        <f>".333"</f>
        <v>.333</v>
      </c>
      <c r="D795" t="str">
        <f>".189"</f>
        <v>.189</v>
      </c>
      <c r="E795" t="str">
        <f>".296"</f>
        <v>.296</v>
      </c>
      <c r="F795" t="str">
        <f>".205"</f>
        <v>.205</v>
      </c>
      <c r="G795" t="str">
        <f>".293"</f>
        <v>.293</v>
      </c>
      <c r="H795" t="str">
        <f>".2632"</f>
        <v>.2632</v>
      </c>
    </row>
    <row r="796" spans="1:8" ht="14.25">
      <c r="A796">
        <v>49</v>
      </c>
      <c r="B796" t="s">
        <v>96</v>
      </c>
      <c r="C796" t="str">
        <f>".304"</f>
        <v>.304</v>
      </c>
      <c r="D796" t="str">
        <f>".228"</f>
        <v>.228</v>
      </c>
      <c r="E796" t="str">
        <f>".237"</f>
        <v>.237</v>
      </c>
      <c r="F796" t="str">
        <f>".278"</f>
        <v>.278</v>
      </c>
      <c r="G796" t="str">
        <f>".273"</f>
        <v>.273</v>
      </c>
      <c r="H796" t="str">
        <f>".2640"</f>
        <v>.2640</v>
      </c>
    </row>
    <row r="797" spans="1:8" ht="14.25">
      <c r="A797">
        <v>50</v>
      </c>
      <c r="B797" t="s">
        <v>147</v>
      </c>
      <c r="C797" t="str">
        <f>".212"</f>
        <v>.212</v>
      </c>
      <c r="D797" t="str">
        <f>".264"</f>
        <v>.264</v>
      </c>
      <c r="E797" t="str">
        <f>".351"</f>
        <v>.351</v>
      </c>
      <c r="F797" t="str">
        <f>".214"</f>
        <v>.214</v>
      </c>
      <c r="G797" t="str">
        <f>".280"</f>
        <v>.280</v>
      </c>
      <c r="H797" t="str">
        <f>".2642"</f>
        <v>.2642</v>
      </c>
    </row>
    <row r="798" spans="1:8" ht="14.25">
      <c r="A798">
        <v>51</v>
      </c>
      <c r="B798" t="s">
        <v>16</v>
      </c>
      <c r="C798" t="str">
        <f>".417"</f>
        <v>.417</v>
      </c>
      <c r="D798" t="str">
        <f>".319"</f>
        <v>.319</v>
      </c>
      <c r="E798" t="str">
        <f>".247"</f>
        <v>.247</v>
      </c>
      <c r="F798" t="str">
        <f>".209"</f>
        <v>.209</v>
      </c>
      <c r="G798" t="str">
        <f>".139"</f>
        <v>.139</v>
      </c>
      <c r="H798" t="str">
        <f>".2662"</f>
        <v>.2662</v>
      </c>
    </row>
    <row r="799" spans="1:8" ht="14.25">
      <c r="A799">
        <v>52</v>
      </c>
      <c r="B799" t="s">
        <v>72</v>
      </c>
      <c r="C799" t="str">
        <f>".267"</f>
        <v>.267</v>
      </c>
      <c r="D799" t="str">
        <f>".332"</f>
        <v>.332</v>
      </c>
      <c r="E799" t="str">
        <f>".241"</f>
        <v>.241</v>
      </c>
      <c r="F799" t="str">
        <f>".263"</f>
        <v>.263</v>
      </c>
      <c r="G799" t="str">
        <f>".229"</f>
        <v>.229</v>
      </c>
      <c r="H799" t="str">
        <f>".2664"</f>
        <v>.2664</v>
      </c>
    </row>
    <row r="800" spans="1:8" ht="14.25">
      <c r="A800">
        <v>53</v>
      </c>
      <c r="B800" t="s">
        <v>138</v>
      </c>
      <c r="C800" t="str">
        <f>".368"</f>
        <v>.368</v>
      </c>
      <c r="D800" t="str">
        <f>".371"</f>
        <v>.371</v>
      </c>
      <c r="E800" t="str">
        <f>".083"</f>
        <v>.083</v>
      </c>
      <c r="F800" t="str">
        <f>".368"</f>
        <v>.368</v>
      </c>
      <c r="G800" t="str">
        <f>".145"</f>
        <v>.145</v>
      </c>
      <c r="H800" t="str">
        <f>".2670"</f>
        <v>.2670</v>
      </c>
    </row>
    <row r="801" spans="1:8" ht="14.25">
      <c r="A801">
        <v>54</v>
      </c>
      <c r="B801" t="s">
        <v>101</v>
      </c>
      <c r="C801" t="str">
        <f>".191"</f>
        <v>.191</v>
      </c>
      <c r="D801" t="str">
        <f>".347"</f>
        <v>.347</v>
      </c>
      <c r="E801" t="str">
        <f>".323"</f>
        <v>.323</v>
      </c>
      <c r="F801" t="str">
        <f>".317"</f>
        <v>.317</v>
      </c>
      <c r="G801" t="str">
        <f>".158"</f>
        <v>.158</v>
      </c>
      <c r="H801" t="str">
        <f>".2672"</f>
        <v>.2672</v>
      </c>
    </row>
    <row r="802" spans="1:8" ht="14.25">
      <c r="A802">
        <v>55</v>
      </c>
      <c r="B802" t="s">
        <v>42</v>
      </c>
      <c r="C802" t="str">
        <f>".209"</f>
        <v>.209</v>
      </c>
      <c r="D802" t="str">
        <f>".272"</f>
        <v>.272</v>
      </c>
      <c r="E802" t="str">
        <f>".226"</f>
        <v>.226</v>
      </c>
      <c r="F802" t="str">
        <f>".261"</f>
        <v>.261</v>
      </c>
      <c r="G802" t="str">
        <f>".368"</f>
        <v>.368</v>
      </c>
      <c r="H802" t="str">
        <f>".2672"</f>
        <v>.2672</v>
      </c>
    </row>
    <row r="803" spans="1:8" ht="14.25">
      <c r="A803">
        <v>56</v>
      </c>
      <c r="B803" t="s">
        <v>131</v>
      </c>
      <c r="C803" t="str">
        <f>".213"</f>
        <v>.213</v>
      </c>
      <c r="D803" t="str">
        <f>".332"</f>
        <v>.332</v>
      </c>
      <c r="E803" t="str">
        <f>".327"</f>
        <v>.327</v>
      </c>
      <c r="F803" t="str">
        <f>".230"</f>
        <v>.230</v>
      </c>
      <c r="G803" t="str">
        <f>".244"</f>
        <v>.244</v>
      </c>
      <c r="H803" t="str">
        <f>".2692"</f>
        <v>.2692</v>
      </c>
    </row>
    <row r="804" spans="1:8" ht="14.25">
      <c r="A804">
        <v>57</v>
      </c>
      <c r="B804" t="s">
        <v>126</v>
      </c>
      <c r="C804" t="str">
        <f>".316"</f>
        <v>.316</v>
      </c>
      <c r="D804" t="str">
        <f>".276"</f>
        <v>.276</v>
      </c>
      <c r="E804" t="str">
        <f>".315"</f>
        <v>.315</v>
      </c>
      <c r="F804" t="str">
        <f>".197"</f>
        <v>.197</v>
      </c>
      <c r="G804" t="str">
        <f>".256"</f>
        <v>.256</v>
      </c>
      <c r="H804" t="str">
        <f>".2720"</f>
        <v>.2720</v>
      </c>
    </row>
    <row r="805" spans="1:8" ht="14.25">
      <c r="A805">
        <v>58</v>
      </c>
      <c r="B805" t="s">
        <v>53</v>
      </c>
      <c r="C805" t="str">
        <f>".315"</f>
        <v>.315</v>
      </c>
      <c r="D805" t="str">
        <f>".304"</f>
        <v>.304</v>
      </c>
      <c r="E805" t="str">
        <f>".307"</f>
        <v>.307</v>
      </c>
      <c r="F805" t="str">
        <f>".219"</f>
        <v>.219</v>
      </c>
      <c r="G805" t="str">
        <f>".226"</f>
        <v>.226</v>
      </c>
      <c r="H805" t="str">
        <f>".2742"</f>
        <v>.2742</v>
      </c>
    </row>
    <row r="806" spans="1:8" ht="14.25">
      <c r="A806">
        <v>59</v>
      </c>
      <c r="B806" t="s">
        <v>91</v>
      </c>
      <c r="C806" t="str">
        <f>".253"</f>
        <v>.253</v>
      </c>
      <c r="D806" t="str">
        <f>".209"</f>
        <v>.209</v>
      </c>
      <c r="E806" t="str">
        <f>".277"</f>
        <v>.277</v>
      </c>
      <c r="F806" t="str">
        <f>".286"</f>
        <v>.286</v>
      </c>
      <c r="G806" t="str">
        <f>".351"</f>
        <v>.351</v>
      </c>
      <c r="H806" t="str">
        <f>".2752"</f>
        <v>.2752</v>
      </c>
    </row>
    <row r="807" spans="1:8" ht="14.25">
      <c r="A807">
        <v>60</v>
      </c>
      <c r="B807" t="s">
        <v>59</v>
      </c>
      <c r="C807" t="str">
        <f>".259"</f>
        <v>.259</v>
      </c>
      <c r="D807" t="str">
        <f>".305"</f>
        <v>.305</v>
      </c>
      <c r="E807" t="str">
        <f>".374"</f>
        <v>.374</v>
      </c>
      <c r="F807" t="str">
        <f>".224"</f>
        <v>.224</v>
      </c>
      <c r="G807" t="str">
        <f>".219"</f>
        <v>.219</v>
      </c>
      <c r="H807" t="str">
        <f>".2762"</f>
        <v>.2762</v>
      </c>
    </row>
    <row r="808" spans="1:8" ht="14.25">
      <c r="A808">
        <v>61</v>
      </c>
      <c r="B808" t="s">
        <v>148</v>
      </c>
      <c r="C808" t="str">
        <f>".255"</f>
        <v>.255</v>
      </c>
      <c r="D808" t="str">
        <f>".231"</f>
        <v>.231</v>
      </c>
      <c r="E808" t="str">
        <f>".367"</f>
        <v>.367</v>
      </c>
      <c r="F808" t="str">
        <f>".235"</f>
        <v>.235</v>
      </c>
      <c r="G808" t="str">
        <f>".293"</f>
        <v>.293</v>
      </c>
      <c r="H808" t="str">
        <f>".2762"</f>
        <v>.2762</v>
      </c>
    </row>
    <row r="809" spans="1:8" ht="14.25">
      <c r="A809">
        <v>62</v>
      </c>
      <c r="B809" t="s">
        <v>22</v>
      </c>
      <c r="C809" t="str">
        <f>".289"</f>
        <v>.289</v>
      </c>
      <c r="D809" t="str">
        <f>".368"</f>
        <v>.368</v>
      </c>
      <c r="E809" t="str">
        <f>".360"</f>
        <v>.360</v>
      </c>
      <c r="F809" t="str">
        <f>".239"</f>
        <v>.239</v>
      </c>
      <c r="G809" t="str">
        <f>".128"</f>
        <v>.128</v>
      </c>
      <c r="H809" t="str">
        <f>".2768"</f>
        <v>.2768</v>
      </c>
    </row>
    <row r="810" spans="1:8" ht="14.25">
      <c r="A810">
        <v>63</v>
      </c>
      <c r="B810" t="s">
        <v>116</v>
      </c>
      <c r="C810" t="str">
        <f>".188"</f>
        <v>.188</v>
      </c>
      <c r="D810" t="str">
        <f>".341"</f>
        <v>.341</v>
      </c>
      <c r="E810" t="str">
        <f>".344"</f>
        <v>.344</v>
      </c>
      <c r="F810" t="str">
        <f>".167"</f>
        <v>.167</v>
      </c>
      <c r="G810" t="str">
        <f>".346"</f>
        <v>.346</v>
      </c>
      <c r="H810" t="str">
        <f>".2772"</f>
        <v>.2772</v>
      </c>
    </row>
    <row r="811" spans="1:8" ht="14.25">
      <c r="A811">
        <v>64</v>
      </c>
      <c r="B811" t="s">
        <v>38</v>
      </c>
      <c r="C811" t="str">
        <f>".310"</f>
        <v>.310</v>
      </c>
      <c r="D811" t="str">
        <f>".283"</f>
        <v>.283</v>
      </c>
      <c r="E811" t="str">
        <f>".204"</f>
        <v>.204</v>
      </c>
      <c r="F811" t="str">
        <f>".268"</f>
        <v>.268</v>
      </c>
      <c r="G811" t="str">
        <f>".323"</f>
        <v>.323</v>
      </c>
      <c r="H811" t="str">
        <f>".2776"</f>
        <v>.2776</v>
      </c>
    </row>
    <row r="812" spans="1:8" ht="14.25">
      <c r="A812">
        <v>65</v>
      </c>
      <c r="B812" t="s">
        <v>89</v>
      </c>
      <c r="C812" t="str">
        <f>".413"</f>
        <v>.413</v>
      </c>
      <c r="D812" t="str">
        <f>".319"</f>
        <v>.319</v>
      </c>
      <c r="E812" t="str">
        <f>".238"</f>
        <v>.238</v>
      </c>
      <c r="F812" t="str">
        <f>".244"</f>
        <v>.244</v>
      </c>
      <c r="G812" t="str">
        <f>".185"</f>
        <v>.185</v>
      </c>
      <c r="H812" t="str">
        <f>".2798"</f>
        <v>.2798</v>
      </c>
    </row>
    <row r="813" spans="1:8" ht="14.25">
      <c r="A813">
        <v>66</v>
      </c>
      <c r="B813" t="s">
        <v>55</v>
      </c>
      <c r="C813" t="str">
        <f>".310"</f>
        <v>.310</v>
      </c>
      <c r="D813" t="str">
        <f>".248"</f>
        <v>.248</v>
      </c>
      <c r="E813" t="str">
        <f>".327"</f>
        <v>.327</v>
      </c>
      <c r="F813" t="str">
        <f>".385"</f>
        <v>.385</v>
      </c>
      <c r="G813" t="str">
        <f>".130"</f>
        <v>.130</v>
      </c>
      <c r="H813" t="str">
        <f>".2800"</f>
        <v>.2800</v>
      </c>
    </row>
    <row r="814" spans="1:8" ht="14.25">
      <c r="A814">
        <v>67</v>
      </c>
      <c r="B814" t="s">
        <v>86</v>
      </c>
      <c r="C814" t="str">
        <f>".261"</f>
        <v>.261</v>
      </c>
      <c r="D814" t="str">
        <f>".205"</f>
        <v>.205</v>
      </c>
      <c r="E814" t="str">
        <f>".321"</f>
        <v>.321</v>
      </c>
      <c r="F814" t="str">
        <f>".364"</f>
        <v>.364</v>
      </c>
      <c r="G814" t="str">
        <f>".251"</f>
        <v>.251</v>
      </c>
      <c r="H814" t="str">
        <f>".2804"</f>
        <v>.2804</v>
      </c>
    </row>
    <row r="815" spans="1:8" ht="14.25">
      <c r="A815">
        <v>68</v>
      </c>
      <c r="B815" t="s">
        <v>117</v>
      </c>
      <c r="C815" t="str">
        <f>".448"</f>
        <v>.448</v>
      </c>
      <c r="D815" t="str">
        <f>".367"</f>
        <v>.367</v>
      </c>
      <c r="E815" t="str">
        <f>".187"</f>
        <v>.187</v>
      </c>
      <c r="F815" t="str">
        <f>".209"</f>
        <v>.209</v>
      </c>
      <c r="G815" t="str">
        <f>".193"</f>
        <v>.193</v>
      </c>
      <c r="H815" t="str">
        <f>".2808"</f>
        <v>.2808</v>
      </c>
    </row>
    <row r="816" spans="1:8" ht="14.25">
      <c r="A816">
        <v>69</v>
      </c>
      <c r="B816" t="s">
        <v>128</v>
      </c>
      <c r="C816" t="str">
        <f>".189"</f>
        <v>.189</v>
      </c>
      <c r="D816" t="str">
        <f>".245"</f>
        <v>.245</v>
      </c>
      <c r="E816" t="str">
        <f>".281"</f>
        <v>.281</v>
      </c>
      <c r="F816" t="str">
        <f>".335"</f>
        <v>.335</v>
      </c>
      <c r="G816" t="str">
        <f>".357"</f>
        <v>.357</v>
      </c>
      <c r="H816" t="str">
        <f>".2814"</f>
        <v>.2814</v>
      </c>
    </row>
    <row r="817" spans="1:8" ht="14.25">
      <c r="A817">
        <v>70</v>
      </c>
      <c r="B817" t="s">
        <v>137</v>
      </c>
      <c r="C817" t="str">
        <f>".339"</f>
        <v>.339</v>
      </c>
      <c r="D817" t="str">
        <f>".247"</f>
        <v>.247</v>
      </c>
      <c r="E817" t="str">
        <f>".376"</f>
        <v>.376</v>
      </c>
      <c r="F817" t="str">
        <f>".193"</f>
        <v>.193</v>
      </c>
      <c r="G817" t="str">
        <f>".254"</f>
        <v>.254</v>
      </c>
      <c r="H817" t="str">
        <f>".2818"</f>
        <v>.2818</v>
      </c>
    </row>
    <row r="818" spans="1:8" ht="14.25">
      <c r="A818">
        <v>71</v>
      </c>
      <c r="B818" t="s">
        <v>31</v>
      </c>
      <c r="C818" t="str">
        <f>".377"</f>
        <v>.377</v>
      </c>
      <c r="D818" t="str">
        <f>".256"</f>
        <v>.256</v>
      </c>
      <c r="E818" t="str">
        <f>".187"</f>
        <v>.187</v>
      </c>
      <c r="F818" t="str">
        <f>".402"</f>
        <v>.402</v>
      </c>
      <c r="G818" t="str">
        <f>".191"</f>
        <v>.191</v>
      </c>
      <c r="H818" t="str">
        <f>".2826"</f>
        <v>.2826</v>
      </c>
    </row>
    <row r="819" spans="1:8" ht="14.25">
      <c r="A819">
        <v>72</v>
      </c>
      <c r="B819" t="s">
        <v>41</v>
      </c>
      <c r="C819" t="str">
        <f>".309"</f>
        <v>.309</v>
      </c>
      <c r="D819" t="str">
        <f>".232"</f>
        <v>.232</v>
      </c>
      <c r="E819" t="str">
        <f>".369"</f>
        <v>.369</v>
      </c>
      <c r="F819" t="str">
        <f>".321"</f>
        <v>.321</v>
      </c>
      <c r="G819" t="str">
        <f>".184"</f>
        <v>.184</v>
      </c>
      <c r="H819" t="str">
        <f>".2830"</f>
        <v>.2830</v>
      </c>
    </row>
    <row r="820" spans="1:8" ht="14.25">
      <c r="A820">
        <v>73</v>
      </c>
      <c r="B820" t="s">
        <v>64</v>
      </c>
      <c r="C820" t="str">
        <f>".304"</f>
        <v>.304</v>
      </c>
      <c r="D820" t="str">
        <f>".198"</f>
        <v>.198</v>
      </c>
      <c r="E820" t="str">
        <f>".263"</f>
        <v>.263</v>
      </c>
      <c r="F820" t="str">
        <f>".286"</f>
        <v>.286</v>
      </c>
      <c r="G820" t="str">
        <f>".368"</f>
        <v>.368</v>
      </c>
      <c r="H820" t="str">
        <f>".2838"</f>
        <v>.2838</v>
      </c>
    </row>
    <row r="821" spans="1:8" ht="14.25">
      <c r="A821">
        <v>74</v>
      </c>
      <c r="B821" t="s">
        <v>121</v>
      </c>
      <c r="C821" t="str">
        <f>".529"</f>
        <v>.529</v>
      </c>
      <c r="D821" t="str">
        <f>".313"</f>
        <v>.313</v>
      </c>
      <c r="E821" t="str">
        <f>".170"</f>
        <v>.170</v>
      </c>
      <c r="F821" t="str">
        <f>".183"</f>
        <v>.183</v>
      </c>
      <c r="G821" t="str">
        <f>".226"</f>
        <v>.226</v>
      </c>
      <c r="H821" t="str">
        <f>".2842"</f>
        <v>.2842</v>
      </c>
    </row>
    <row r="822" spans="1:8" ht="14.25">
      <c r="A822">
        <v>75</v>
      </c>
      <c r="B822" t="s">
        <v>62</v>
      </c>
      <c r="C822" t="str">
        <f>".330"</f>
        <v>.330</v>
      </c>
      <c r="D822" t="str">
        <f>".288"</f>
        <v>.288</v>
      </c>
      <c r="E822" t="str">
        <f>".154"</f>
        <v>.154</v>
      </c>
      <c r="F822" t="str">
        <f>".518"</f>
        <v>.518</v>
      </c>
      <c r="G822" t="str">
        <f>".137"</f>
        <v>.137</v>
      </c>
      <c r="H822" t="str">
        <f>".2854"</f>
        <v>.2854</v>
      </c>
    </row>
    <row r="823" spans="1:8" ht="14.25">
      <c r="A823">
        <v>76</v>
      </c>
      <c r="B823" t="s">
        <v>141</v>
      </c>
      <c r="C823" t="str">
        <f>".268"</f>
        <v>.268</v>
      </c>
      <c r="D823" t="str">
        <f>".179"</f>
        <v>.179</v>
      </c>
      <c r="E823" t="str">
        <f>".423"</f>
        <v>.423</v>
      </c>
      <c r="F823" t="str">
        <f>".268"</f>
        <v>.268</v>
      </c>
      <c r="G823" t="str">
        <f>".294"</f>
        <v>.294</v>
      </c>
      <c r="H823" t="str">
        <f>".2864"</f>
        <v>.2864</v>
      </c>
    </row>
    <row r="824" spans="1:8" ht="14.25">
      <c r="A824">
        <v>77</v>
      </c>
      <c r="B824" t="s">
        <v>100</v>
      </c>
      <c r="C824" t="str">
        <f>".246"</f>
        <v>.246</v>
      </c>
      <c r="D824" t="str">
        <f>".349"</f>
        <v>.349</v>
      </c>
      <c r="E824" t="str">
        <f>".440"</f>
        <v>.440</v>
      </c>
      <c r="F824" t="str">
        <f>".207"</f>
        <v>.207</v>
      </c>
      <c r="G824" t="str">
        <f>".194"</f>
        <v>.194</v>
      </c>
      <c r="H824" t="str">
        <f>".2872"</f>
        <v>.2872</v>
      </c>
    </row>
    <row r="825" spans="1:8" ht="14.25">
      <c r="A825">
        <v>78</v>
      </c>
      <c r="B825" t="s">
        <v>161</v>
      </c>
      <c r="C825" t="str">
        <f>".204"</f>
        <v>.204</v>
      </c>
      <c r="D825" t="str">
        <f>".309"</f>
        <v>.309</v>
      </c>
      <c r="E825" t="str">
        <f>".304"</f>
        <v>.304</v>
      </c>
      <c r="F825" t="str">
        <f>".265"</f>
        <v>.265</v>
      </c>
      <c r="G825" t="str">
        <f>".359"</f>
        <v>.359</v>
      </c>
      <c r="H825" t="str">
        <f>".2882"</f>
        <v>.2882</v>
      </c>
    </row>
    <row r="826" spans="1:8" ht="14.25">
      <c r="A826">
        <v>79</v>
      </c>
      <c r="B826" t="s">
        <v>71</v>
      </c>
      <c r="C826" t="str">
        <f>".281"</f>
        <v>.281</v>
      </c>
      <c r="D826" t="str">
        <f>".322"</f>
        <v>.322</v>
      </c>
      <c r="E826" t="str">
        <f>".258"</f>
        <v>.258</v>
      </c>
      <c r="F826" t="str">
        <f>".317"</f>
        <v>.317</v>
      </c>
      <c r="G826" t="str">
        <f>".263"</f>
        <v>.263</v>
      </c>
      <c r="H826" t="str">
        <f>".2882"</f>
        <v>.2882</v>
      </c>
    </row>
    <row r="827" spans="1:8" ht="14.25">
      <c r="A827">
        <v>80</v>
      </c>
      <c r="B827" t="s">
        <v>85</v>
      </c>
      <c r="C827" t="str">
        <f>".358"</f>
        <v>.358</v>
      </c>
      <c r="D827" t="str">
        <f>".308"</f>
        <v>.308</v>
      </c>
      <c r="E827" t="str">
        <f>".379"</f>
        <v>.379</v>
      </c>
      <c r="F827" t="str">
        <f>".211"</f>
        <v>.211</v>
      </c>
      <c r="G827" t="str">
        <f>".196"</f>
        <v>.196</v>
      </c>
      <c r="H827" t="str">
        <f>".2904"</f>
        <v>.2904</v>
      </c>
    </row>
    <row r="828" spans="1:8" ht="14.25">
      <c r="A828">
        <v>81</v>
      </c>
      <c r="B828" t="s">
        <v>60</v>
      </c>
      <c r="C828" t="str">
        <f>".380"</f>
        <v>.380</v>
      </c>
      <c r="D828" t="str">
        <f>".288"</f>
        <v>.288</v>
      </c>
      <c r="E828" t="str">
        <f>".318"</f>
        <v>.318</v>
      </c>
      <c r="F828" t="str">
        <f>".323"</f>
        <v>.323</v>
      </c>
      <c r="G828" t="str">
        <f>".144"</f>
        <v>.144</v>
      </c>
      <c r="H828" t="str">
        <f>".2906"</f>
        <v>.2906</v>
      </c>
    </row>
    <row r="829" spans="1:8" ht="14.25">
      <c r="A829">
        <v>82</v>
      </c>
      <c r="B829" t="s">
        <v>54</v>
      </c>
      <c r="C829" t="str">
        <f>".242"</f>
        <v>.242</v>
      </c>
      <c r="D829" t="str">
        <f>".397"</f>
        <v>.397</v>
      </c>
      <c r="E829" t="str">
        <f>".207"</f>
        <v>.207</v>
      </c>
      <c r="F829" t="str">
        <f>".239"</f>
        <v>.239</v>
      </c>
      <c r="G829" t="str">
        <f>".369"</f>
        <v>.369</v>
      </c>
      <c r="H829" t="str">
        <f>".2908"</f>
        <v>.2908</v>
      </c>
    </row>
    <row r="830" spans="1:8" ht="14.25">
      <c r="A830">
        <v>83</v>
      </c>
      <c r="B830" t="s">
        <v>179</v>
      </c>
      <c r="C830" t="str">
        <f>".258"</f>
        <v>.258</v>
      </c>
      <c r="D830" t="str">
        <f>".271"</f>
        <v>.271</v>
      </c>
      <c r="E830" t="str">
        <f>".388"</f>
        <v>.388</v>
      </c>
      <c r="F830" t="str">
        <f>".261"</f>
        <v>.261</v>
      </c>
      <c r="G830" t="str">
        <f>".277"</f>
        <v>.277</v>
      </c>
      <c r="H830" t="str">
        <f>".2910"</f>
        <v>.2910</v>
      </c>
    </row>
    <row r="831" spans="1:8" ht="14.25">
      <c r="A831">
        <v>84</v>
      </c>
      <c r="B831" t="s">
        <v>48</v>
      </c>
      <c r="C831" t="str">
        <f>".362"</f>
        <v>.362</v>
      </c>
      <c r="D831" t="str">
        <f>".226"</f>
        <v>.226</v>
      </c>
      <c r="E831" t="str">
        <f>".377"</f>
        <v>.377</v>
      </c>
      <c r="F831" t="str">
        <f>".239"</f>
        <v>.239</v>
      </c>
      <c r="G831" t="str">
        <f>".252"</f>
        <v>.252</v>
      </c>
      <c r="H831" t="str">
        <f>".2912"</f>
        <v>.2912</v>
      </c>
    </row>
    <row r="832" spans="1:8" ht="14.25">
      <c r="A832">
        <v>85</v>
      </c>
      <c r="B832" t="s">
        <v>15</v>
      </c>
      <c r="C832" t="str">
        <f>".313"</f>
        <v>.313</v>
      </c>
      <c r="D832" t="str">
        <f>".329"</f>
        <v>.329</v>
      </c>
      <c r="E832" t="str">
        <f>".302"</f>
        <v>.302</v>
      </c>
      <c r="F832" t="str">
        <f>".241"</f>
        <v>.241</v>
      </c>
      <c r="G832" t="str">
        <f>".290"</f>
        <v>.290</v>
      </c>
      <c r="H832" t="str">
        <f>".2950"</f>
        <v>.2950</v>
      </c>
    </row>
    <row r="833" spans="1:8" ht="14.25">
      <c r="A833">
        <v>86</v>
      </c>
      <c r="B833" t="s">
        <v>160</v>
      </c>
      <c r="C833" t="str">
        <f>".369"</f>
        <v>.369</v>
      </c>
      <c r="D833" t="str">
        <f>".259"</f>
        <v>.259</v>
      </c>
      <c r="E833" t="str">
        <f>".168"</f>
        <v>.168</v>
      </c>
      <c r="F833" t="str">
        <f>".445"</f>
        <v>.445</v>
      </c>
      <c r="G833" t="str">
        <f>".243"</f>
        <v>.243</v>
      </c>
      <c r="H833" t="str">
        <f>".2968"</f>
        <v>.2968</v>
      </c>
    </row>
    <row r="834" spans="1:8" ht="14.25">
      <c r="A834">
        <v>87</v>
      </c>
      <c r="B834" t="s">
        <v>123</v>
      </c>
      <c r="C834" t="str">
        <f>".328"</f>
        <v>.328</v>
      </c>
      <c r="D834" t="str">
        <f>".363"</f>
        <v>.363</v>
      </c>
      <c r="E834" t="str">
        <f>".223"</f>
        <v>.223</v>
      </c>
      <c r="F834" t="str">
        <f>".316"</f>
        <v>.316</v>
      </c>
      <c r="G834" t="str">
        <f>".271"</f>
        <v>.271</v>
      </c>
      <c r="H834" t="str">
        <f>".3002"</f>
        <v>.3002</v>
      </c>
    </row>
    <row r="835" spans="1:8" ht="14.25">
      <c r="A835">
        <v>88</v>
      </c>
      <c r="B835" t="s">
        <v>119</v>
      </c>
      <c r="C835" t="str">
        <f>".336"</f>
        <v>.336</v>
      </c>
      <c r="D835" t="str">
        <f>".182"</f>
        <v>.182</v>
      </c>
      <c r="E835" t="str">
        <f>".273"</f>
        <v>.273</v>
      </c>
      <c r="F835" t="str">
        <f>".362"</f>
        <v>.362</v>
      </c>
      <c r="G835" t="str">
        <f>".351"</f>
        <v>.351</v>
      </c>
      <c r="H835" t="str">
        <f>".3008"</f>
        <v>.3008</v>
      </c>
    </row>
    <row r="836" spans="1:8" ht="14.25">
      <c r="A836">
        <v>89</v>
      </c>
      <c r="B836" t="s">
        <v>36</v>
      </c>
      <c r="C836" t="str">
        <f>".256"</f>
        <v>.256</v>
      </c>
      <c r="D836" t="str">
        <f>".304"</f>
        <v>.304</v>
      </c>
      <c r="E836" t="str">
        <f>".378"</f>
        <v>.378</v>
      </c>
      <c r="F836" t="str">
        <f>".343"</f>
        <v>.343</v>
      </c>
      <c r="G836" t="str">
        <f>".229"</f>
        <v>.229</v>
      </c>
      <c r="H836" t="str">
        <f>".3020"</f>
        <v>.3020</v>
      </c>
    </row>
    <row r="837" spans="1:8" ht="14.25">
      <c r="A837">
        <v>90</v>
      </c>
      <c r="B837" t="s">
        <v>149</v>
      </c>
      <c r="C837" t="str">
        <f>".209"</f>
        <v>.209</v>
      </c>
      <c r="D837" t="str">
        <f>".218"</f>
        <v>.218</v>
      </c>
      <c r="E837" t="str">
        <f>".211"</f>
        <v>.211</v>
      </c>
      <c r="F837" t="str">
        <f>".458"</f>
        <v>.458</v>
      </c>
      <c r="G837" t="str">
        <f>".425"</f>
        <v>.425</v>
      </c>
      <c r="H837" t="str">
        <f>".3042"</f>
        <v>.3042</v>
      </c>
    </row>
    <row r="838" spans="1:8" ht="14.25">
      <c r="A838">
        <v>91</v>
      </c>
      <c r="B838" t="s">
        <v>156</v>
      </c>
      <c r="C838" t="str">
        <f>".251"</f>
        <v>.251</v>
      </c>
      <c r="D838" t="str">
        <f>".227"</f>
        <v>.227</v>
      </c>
      <c r="E838" t="str">
        <f>".387"</f>
        <v>.387</v>
      </c>
      <c r="F838" t="str">
        <f>".337"</f>
        <v>.337</v>
      </c>
      <c r="G838" t="str">
        <f>".325"</f>
        <v>.325</v>
      </c>
      <c r="H838" t="str">
        <f>".3054"</f>
        <v>.3054</v>
      </c>
    </row>
    <row r="839" spans="1:8" ht="14.25">
      <c r="A839">
        <v>92</v>
      </c>
      <c r="B839" t="s">
        <v>153</v>
      </c>
      <c r="C839" t="str">
        <f>".355"</f>
        <v>.355</v>
      </c>
      <c r="D839" t="str">
        <f>".371"</f>
        <v>.371</v>
      </c>
      <c r="E839" t="str">
        <f>".232"</f>
        <v>.232</v>
      </c>
      <c r="F839" t="str">
        <f>".309"</f>
        <v>.309</v>
      </c>
      <c r="G839" t="str">
        <f>".261"</f>
        <v>.261</v>
      </c>
      <c r="H839" t="str">
        <f>".3056"</f>
        <v>.3056</v>
      </c>
    </row>
    <row r="840" spans="1:8" ht="14.25">
      <c r="A840">
        <v>93</v>
      </c>
      <c r="B840" t="s">
        <v>144</v>
      </c>
      <c r="C840" t="str">
        <f>".343"</f>
        <v>.343</v>
      </c>
      <c r="D840" t="str">
        <f>".324"</f>
        <v>.324</v>
      </c>
      <c r="E840" t="str">
        <f>".233"</f>
        <v>.233</v>
      </c>
      <c r="F840" t="str">
        <f>".346"</f>
        <v>.346</v>
      </c>
      <c r="G840" t="str">
        <f>".285"</f>
        <v>.285</v>
      </c>
      <c r="H840" t="str">
        <f>".3062"</f>
        <v>.3062</v>
      </c>
    </row>
    <row r="841" spans="1:8" ht="14.25">
      <c r="A841">
        <v>94</v>
      </c>
      <c r="B841" t="s">
        <v>146</v>
      </c>
      <c r="C841" t="str">
        <f>".407"</f>
        <v>.407</v>
      </c>
      <c r="D841" t="str">
        <f>".284"</f>
        <v>.284</v>
      </c>
      <c r="E841" t="str">
        <f>".297"</f>
        <v>.297</v>
      </c>
      <c r="F841" t="str">
        <f>".237"</f>
        <v>.237</v>
      </c>
      <c r="G841" t="str">
        <f>".306"</f>
        <v>.306</v>
      </c>
      <c r="H841" t="str">
        <f>".3062"</f>
        <v>.3062</v>
      </c>
    </row>
    <row r="842" spans="1:8" ht="14.25">
      <c r="A842">
        <v>95</v>
      </c>
      <c r="B842" t="s">
        <v>82</v>
      </c>
      <c r="C842" t="str">
        <f>".491"</f>
        <v>.491</v>
      </c>
      <c r="D842" t="str">
        <f>".291"</f>
        <v>.291</v>
      </c>
      <c r="E842" t="str">
        <f>".287"</f>
        <v>.287</v>
      </c>
      <c r="F842" t="str">
        <f>".227"</f>
        <v>.227</v>
      </c>
      <c r="G842" t="str">
        <f>".238"</f>
        <v>.238</v>
      </c>
      <c r="H842" t="str">
        <f>".3068"</f>
        <v>.3068</v>
      </c>
    </row>
    <row r="843" spans="1:8" ht="14.25">
      <c r="A843">
        <v>96</v>
      </c>
      <c r="B843" t="s">
        <v>171</v>
      </c>
      <c r="C843" t="str">
        <f>".426"</f>
        <v>.426</v>
      </c>
      <c r="D843" t="str">
        <f>".189"</f>
        <v>.189</v>
      </c>
      <c r="E843" t="str">
        <f>".284"</f>
        <v>.284</v>
      </c>
      <c r="F843" t="str">
        <f>".391"</f>
        <v>.391</v>
      </c>
      <c r="G843" t="str">
        <f>".252"</f>
        <v>.252</v>
      </c>
      <c r="H843" t="str">
        <f>".3084"</f>
        <v>.3084</v>
      </c>
    </row>
    <row r="844" spans="1:8" ht="14.25">
      <c r="A844">
        <v>97</v>
      </c>
      <c r="B844" t="s">
        <v>65</v>
      </c>
      <c r="C844" t="str">
        <f>".307"</f>
        <v>.307</v>
      </c>
      <c r="D844" t="str">
        <f>".313"</f>
        <v>.313</v>
      </c>
      <c r="E844" t="str">
        <f>".339"</f>
        <v>.339</v>
      </c>
      <c r="F844" t="str">
        <f>".281"</f>
        <v>.281</v>
      </c>
      <c r="G844" t="str">
        <f>".321"</f>
        <v>.321</v>
      </c>
      <c r="H844" t="str">
        <f>".3122"</f>
        <v>.3122</v>
      </c>
    </row>
    <row r="845" spans="1:8" ht="14.25">
      <c r="A845">
        <v>98</v>
      </c>
      <c r="B845" t="s">
        <v>83</v>
      </c>
      <c r="C845" t="str">
        <f>".186"</f>
        <v>.186</v>
      </c>
      <c r="D845" t="str">
        <f>".449"</f>
        <v>.449</v>
      </c>
      <c r="E845" t="str">
        <f>".384"</f>
        <v>.384</v>
      </c>
      <c r="F845" t="str">
        <f>".358"</f>
        <v>.358</v>
      </c>
      <c r="G845" t="str">
        <f>".196"</f>
        <v>.196</v>
      </c>
      <c r="H845" t="str">
        <f>".3146"</f>
        <v>.3146</v>
      </c>
    </row>
    <row r="846" spans="1:8" ht="14.25">
      <c r="A846">
        <v>99</v>
      </c>
      <c r="B846" t="s">
        <v>135</v>
      </c>
      <c r="C846" t="str">
        <f>".247"</f>
        <v>.247</v>
      </c>
      <c r="D846" t="str">
        <f>".241"</f>
        <v>.241</v>
      </c>
      <c r="E846" t="str">
        <f>".430"</f>
        <v>.430</v>
      </c>
      <c r="F846" t="str">
        <f>".387"</f>
        <v>.387</v>
      </c>
      <c r="G846" t="str">
        <f>".274"</f>
        <v>.274</v>
      </c>
      <c r="H846" t="str">
        <f>".3158"</f>
        <v>.3158</v>
      </c>
    </row>
    <row r="847" spans="1:8" ht="14.25">
      <c r="A847">
        <v>100</v>
      </c>
      <c r="B847" t="s">
        <v>163</v>
      </c>
      <c r="C847" t="str">
        <f>".216"</f>
        <v>.216</v>
      </c>
      <c r="D847" t="str">
        <f>".264"</f>
        <v>.264</v>
      </c>
      <c r="E847" t="str">
        <f>".332"</f>
        <v>.332</v>
      </c>
      <c r="F847" t="str">
        <f>".431"</f>
        <v>.431</v>
      </c>
      <c r="G847" t="str">
        <f>".339"</f>
        <v>.339</v>
      </c>
      <c r="H847" t="str">
        <f>".3164"</f>
        <v>.3164</v>
      </c>
    </row>
    <row r="848" spans="1:8" ht="14.25">
      <c r="A848">
        <v>101</v>
      </c>
      <c r="B848" t="s">
        <v>158</v>
      </c>
      <c r="C848" t="str">
        <f>".346"</f>
        <v>.346</v>
      </c>
      <c r="D848" t="str">
        <f>".274"</f>
        <v>.274</v>
      </c>
      <c r="E848" t="str">
        <f>".350"</f>
        <v>.350</v>
      </c>
      <c r="F848" t="str">
        <f>".233"</f>
        <v>.233</v>
      </c>
      <c r="G848" t="str">
        <f>".387"</f>
        <v>.387</v>
      </c>
      <c r="H848" t="str">
        <f>".3180"</f>
        <v>.3180</v>
      </c>
    </row>
    <row r="849" spans="1:8" ht="14.25">
      <c r="A849">
        <v>102</v>
      </c>
      <c r="B849" t="s">
        <v>124</v>
      </c>
      <c r="C849" t="str">
        <f>".340"</f>
        <v>.340</v>
      </c>
      <c r="D849" t="str">
        <f>".167"</f>
        <v>.167</v>
      </c>
      <c r="E849" t="str">
        <f>".256"</f>
        <v>.256</v>
      </c>
      <c r="F849" t="str">
        <f>".562"</f>
        <v>.562</v>
      </c>
      <c r="G849" t="str">
        <f>".266"</f>
        <v>.266</v>
      </c>
      <c r="H849" t="str">
        <f>".3182"</f>
        <v>.3182</v>
      </c>
    </row>
    <row r="850" spans="1:8" ht="14.25">
      <c r="A850">
        <v>103</v>
      </c>
      <c r="B850" t="s">
        <v>142</v>
      </c>
      <c r="C850" t="str">
        <f>".348"</f>
        <v>.348</v>
      </c>
      <c r="D850" t="str">
        <f>".319"</f>
        <v>.319</v>
      </c>
      <c r="E850" t="str">
        <f>".308"</f>
        <v>.308</v>
      </c>
      <c r="F850" t="str">
        <f>".345"</f>
        <v>.345</v>
      </c>
      <c r="G850" t="str">
        <f>".284"</f>
        <v>.284</v>
      </c>
      <c r="H850" t="str">
        <f>".3208"</f>
        <v>.3208</v>
      </c>
    </row>
    <row r="851" spans="1:8" ht="14.25">
      <c r="A851">
        <v>104</v>
      </c>
      <c r="B851" t="s">
        <v>132</v>
      </c>
      <c r="C851" t="str">
        <f>".418"</f>
        <v>.418</v>
      </c>
      <c r="D851" t="str">
        <f>".293"</f>
        <v>.293</v>
      </c>
      <c r="E851" t="str">
        <f>".312"</f>
        <v>.312</v>
      </c>
      <c r="F851" t="str">
        <f>".359"</f>
        <v>.359</v>
      </c>
      <c r="G851" t="str">
        <f>".230"</f>
        <v>.230</v>
      </c>
      <c r="H851" t="str">
        <f>".3224"</f>
        <v>.3224</v>
      </c>
    </row>
    <row r="852" spans="1:8" ht="14.25">
      <c r="A852">
        <v>105</v>
      </c>
      <c r="B852" t="s">
        <v>49</v>
      </c>
      <c r="C852" t="str">
        <f>".309"</f>
        <v>.309</v>
      </c>
      <c r="D852" t="str">
        <f>".538"</f>
        <v>.538</v>
      </c>
      <c r="E852" t="str">
        <f>".184"</f>
        <v>.184</v>
      </c>
      <c r="F852" t="str">
        <f>".248"</f>
        <v>.248</v>
      </c>
      <c r="G852" t="str">
        <f>".339"</f>
        <v>.339</v>
      </c>
      <c r="H852" t="str">
        <f>".3236"</f>
        <v>.3236</v>
      </c>
    </row>
    <row r="853" spans="1:8" ht="14.25">
      <c r="A853">
        <v>106</v>
      </c>
      <c r="B853" t="s">
        <v>143</v>
      </c>
      <c r="C853" t="str">
        <f>".241"</f>
        <v>.241</v>
      </c>
      <c r="D853" t="str">
        <f>".289"</f>
        <v>.289</v>
      </c>
      <c r="E853" t="str">
        <f>".271"</f>
        <v>.271</v>
      </c>
      <c r="F853" t="str">
        <f>".382"</f>
        <v>.382</v>
      </c>
      <c r="G853" t="str">
        <f>".436"</f>
        <v>.436</v>
      </c>
      <c r="H853" t="str">
        <f>".3238"</f>
        <v>.3238</v>
      </c>
    </row>
    <row r="854" spans="1:8" ht="14.25">
      <c r="A854">
        <v>107</v>
      </c>
      <c r="B854" t="s">
        <v>152</v>
      </c>
      <c r="C854" t="str">
        <f>".326"</f>
        <v>.326</v>
      </c>
      <c r="D854" t="str">
        <f>".449"</f>
        <v>.449</v>
      </c>
      <c r="E854" t="str">
        <f>".387"</f>
        <v>.387</v>
      </c>
      <c r="F854" t="str">
        <f>".309"</f>
        <v>.309</v>
      </c>
      <c r="G854" t="str">
        <f>".157"</f>
        <v>.157</v>
      </c>
      <c r="H854" t="str">
        <f>".3256"</f>
        <v>.3256</v>
      </c>
    </row>
    <row r="855" spans="1:8" ht="14.25">
      <c r="A855">
        <v>108</v>
      </c>
      <c r="B855" t="s">
        <v>34</v>
      </c>
      <c r="C855" t="str">
        <f>".321"</f>
        <v>.321</v>
      </c>
      <c r="D855" t="str">
        <f>".356"</f>
        <v>.356</v>
      </c>
      <c r="E855" t="str">
        <f>".305"</f>
        <v>.305</v>
      </c>
      <c r="F855" t="str">
        <f>".227"</f>
        <v>.227</v>
      </c>
      <c r="G855" t="str">
        <f>".424"</f>
        <v>.424</v>
      </c>
      <c r="H855" t="str">
        <f>".3266"</f>
        <v>.3266</v>
      </c>
    </row>
    <row r="856" spans="1:8" ht="14.25">
      <c r="A856">
        <v>109</v>
      </c>
      <c r="B856" t="s">
        <v>61</v>
      </c>
      <c r="C856" t="str">
        <f>".281"</f>
        <v>.281</v>
      </c>
      <c r="D856" t="str">
        <f>".394"</f>
        <v>.394</v>
      </c>
      <c r="E856" t="str">
        <f>".274"</f>
        <v>.274</v>
      </c>
      <c r="F856" t="str">
        <f>".371"</f>
        <v>.371</v>
      </c>
      <c r="G856" t="str">
        <f>".314"</f>
        <v>.314</v>
      </c>
      <c r="H856" t="str">
        <f>".3268"</f>
        <v>.3268</v>
      </c>
    </row>
    <row r="857" spans="1:8" ht="14.25">
      <c r="A857">
        <v>110</v>
      </c>
      <c r="B857" t="s">
        <v>32</v>
      </c>
      <c r="C857" t="str">
        <f>".294"</f>
        <v>.294</v>
      </c>
      <c r="D857" t="str">
        <f>".420"</f>
        <v>.420</v>
      </c>
      <c r="E857" t="str">
        <f>".372"</f>
        <v>.372</v>
      </c>
      <c r="F857" t="str">
        <f>".279"</f>
        <v>.279</v>
      </c>
      <c r="G857" t="str">
        <f>".277"</f>
        <v>.277</v>
      </c>
      <c r="H857" t="str">
        <f>".3284"</f>
        <v>.3284</v>
      </c>
    </row>
    <row r="858" spans="1:8" ht="14.25">
      <c r="A858">
        <v>111</v>
      </c>
      <c r="B858" t="s">
        <v>168</v>
      </c>
      <c r="C858" t="str">
        <f>".226"</f>
        <v>.226</v>
      </c>
      <c r="D858" t="str">
        <f>".477"</f>
        <v>.477</v>
      </c>
      <c r="E858" t="str">
        <f>".226"</f>
        <v>.226</v>
      </c>
      <c r="F858" t="str">
        <f>".427"</f>
        <v>.427</v>
      </c>
      <c r="G858" t="str">
        <f>".293"</f>
        <v>.293</v>
      </c>
      <c r="H858" t="str">
        <f>".3298"</f>
        <v>.3298</v>
      </c>
    </row>
    <row r="859" spans="1:8" ht="14.25">
      <c r="A859">
        <v>112</v>
      </c>
      <c r="B859" t="s">
        <v>79</v>
      </c>
      <c r="C859" t="str">
        <f>".268"</f>
        <v>.268</v>
      </c>
      <c r="D859" t="str">
        <f>".404"</f>
        <v>.404</v>
      </c>
      <c r="E859" t="str">
        <f>".471"</f>
        <v>.471</v>
      </c>
      <c r="F859" t="str">
        <f>".187"</f>
        <v>.187</v>
      </c>
      <c r="G859" t="str">
        <f>".322"</f>
        <v>.322</v>
      </c>
      <c r="H859" t="str">
        <f>".3304"</f>
        <v>.3304</v>
      </c>
    </row>
    <row r="860" spans="1:8" ht="14.25">
      <c r="A860">
        <v>113</v>
      </c>
      <c r="B860" t="s">
        <v>172</v>
      </c>
      <c r="C860" t="str">
        <f>".426"</f>
        <v>.426</v>
      </c>
      <c r="D860" t="str">
        <f>".408"</f>
        <v>.408</v>
      </c>
      <c r="E860" t="str">
        <f>".277"</f>
        <v>.277</v>
      </c>
      <c r="F860" t="str">
        <f>".351"</f>
        <v>.351</v>
      </c>
      <c r="G860" t="str">
        <f>".206"</f>
        <v>.206</v>
      </c>
      <c r="H860" t="str">
        <f>".3336"</f>
        <v>.3336</v>
      </c>
    </row>
    <row r="861" spans="1:8" ht="14.25">
      <c r="A861">
        <v>114</v>
      </c>
      <c r="B861" t="s">
        <v>87</v>
      </c>
      <c r="C861" t="str">
        <f>".341"</f>
        <v>.341</v>
      </c>
      <c r="D861" t="str">
        <f>".349"</f>
        <v>.349</v>
      </c>
      <c r="E861" t="str">
        <f>".328"</f>
        <v>.328</v>
      </c>
      <c r="F861" t="str">
        <f>".323"</f>
        <v>.323</v>
      </c>
      <c r="G861" t="str">
        <f>".341"</f>
        <v>.341</v>
      </c>
      <c r="H861" t="str">
        <f>".3364"</f>
        <v>.3364</v>
      </c>
    </row>
    <row r="862" spans="1:8" ht="14.25">
      <c r="A862">
        <v>115</v>
      </c>
      <c r="B862" t="s">
        <v>166</v>
      </c>
      <c r="C862" t="str">
        <f>".463"</f>
        <v>.463</v>
      </c>
      <c r="D862" t="str">
        <f>".289"</f>
        <v>.289</v>
      </c>
      <c r="E862" t="str">
        <f>".236"</f>
        <v>.236</v>
      </c>
      <c r="F862" t="str">
        <f>".278"</f>
        <v>.278</v>
      </c>
      <c r="G862" t="str">
        <f>".424"</f>
        <v>.424</v>
      </c>
      <c r="H862" t="str">
        <f>".3380"</f>
        <v>.3380</v>
      </c>
    </row>
    <row r="863" spans="1:8" ht="14.25">
      <c r="A863">
        <v>116</v>
      </c>
      <c r="B863" t="s">
        <v>173</v>
      </c>
      <c r="C863" t="str">
        <f>".306"</f>
        <v>.306</v>
      </c>
      <c r="D863" t="str">
        <f>".269"</f>
        <v>.269</v>
      </c>
      <c r="E863" t="str">
        <f>".252"</f>
        <v>.252</v>
      </c>
      <c r="F863" t="str">
        <f>".373"</f>
        <v>.373</v>
      </c>
      <c r="G863" t="str">
        <f>".493"</f>
        <v>.493</v>
      </c>
      <c r="H863" t="str">
        <f>".3386"</f>
        <v>.3386</v>
      </c>
    </row>
    <row r="864" spans="1:8" ht="14.25">
      <c r="A864">
        <v>117</v>
      </c>
      <c r="B864" t="s">
        <v>162</v>
      </c>
      <c r="C864" t="str">
        <f>".369"</f>
        <v>.369</v>
      </c>
      <c r="D864" t="str">
        <f>".236"</f>
        <v>.236</v>
      </c>
      <c r="E864" t="str">
        <f>".294"</f>
        <v>.294</v>
      </c>
      <c r="F864" t="str">
        <f>".306"</f>
        <v>.306</v>
      </c>
      <c r="G864" t="str">
        <f>".490"</f>
        <v>.490</v>
      </c>
      <c r="H864" t="str">
        <f>".3390"</f>
        <v>.3390</v>
      </c>
    </row>
    <row r="865" spans="1:8" ht="14.25">
      <c r="A865">
        <v>118</v>
      </c>
      <c r="B865" t="s">
        <v>92</v>
      </c>
      <c r="C865" t="str">
        <f>".227"</f>
        <v>.227</v>
      </c>
      <c r="D865" t="str">
        <f>".238"</f>
        <v>.238</v>
      </c>
      <c r="E865" t="str">
        <f>".412"</f>
        <v>.412</v>
      </c>
      <c r="F865" t="str">
        <f>".249"</f>
        <v>.249</v>
      </c>
      <c r="G865" t="str">
        <f>".571"</f>
        <v>.571</v>
      </c>
      <c r="H865" t="str">
        <f>".3394"</f>
        <v>.3394</v>
      </c>
    </row>
    <row r="866" spans="1:8" ht="14.25">
      <c r="A866">
        <v>119</v>
      </c>
      <c r="B866" t="s">
        <v>176</v>
      </c>
      <c r="C866" t="str">
        <f>".234"</f>
        <v>.234</v>
      </c>
      <c r="D866" t="str">
        <f>".289"</f>
        <v>.289</v>
      </c>
      <c r="E866" t="str">
        <f>".473"</f>
        <v>.473</v>
      </c>
      <c r="F866" t="str">
        <f>".296"</f>
        <v>.296</v>
      </c>
      <c r="G866" t="str">
        <f>".406"</f>
        <v>.406</v>
      </c>
      <c r="H866" t="str">
        <f>".3396"</f>
        <v>.3396</v>
      </c>
    </row>
    <row r="867" spans="1:8" ht="14.25">
      <c r="A867">
        <v>120</v>
      </c>
      <c r="B867" t="s">
        <v>69</v>
      </c>
      <c r="C867" t="str">
        <f>".361"</f>
        <v>.361</v>
      </c>
      <c r="D867" t="str">
        <f>".344"</f>
        <v>.344</v>
      </c>
      <c r="E867" t="str">
        <f>".263"</f>
        <v>.263</v>
      </c>
      <c r="F867" t="str">
        <f>".255"</f>
        <v>.255</v>
      </c>
      <c r="G867" t="str">
        <f>".476"</f>
        <v>.476</v>
      </c>
      <c r="H867" t="str">
        <f>".3398"</f>
        <v>.3398</v>
      </c>
    </row>
    <row r="868" spans="1:8" ht="14.25">
      <c r="A868">
        <v>121</v>
      </c>
      <c r="B868" t="s">
        <v>95</v>
      </c>
      <c r="C868" t="str">
        <f>".268"</f>
        <v>.268</v>
      </c>
      <c r="D868" t="str">
        <f>".390"</f>
        <v>.390</v>
      </c>
      <c r="E868" t="str">
        <f>".288"</f>
        <v>.288</v>
      </c>
      <c r="F868" t="str">
        <f>".380"</f>
        <v>.380</v>
      </c>
      <c r="G868" t="str">
        <f>".385"</f>
        <v>.385</v>
      </c>
      <c r="H868" t="str">
        <f>".3422"</f>
        <v>.3422</v>
      </c>
    </row>
    <row r="869" spans="1:8" ht="14.25">
      <c r="A869">
        <v>122</v>
      </c>
      <c r="B869" t="s">
        <v>76</v>
      </c>
      <c r="C869" t="str">
        <f>".273"</f>
        <v>.273</v>
      </c>
      <c r="D869" t="str">
        <f>".423"</f>
        <v>.423</v>
      </c>
      <c r="E869" t="str">
        <f>".216"</f>
        <v>.216</v>
      </c>
      <c r="F869" t="str">
        <f>".341"</f>
        <v>.341</v>
      </c>
      <c r="G869" t="str">
        <f>".478"</f>
        <v>.478</v>
      </c>
      <c r="H869" t="str">
        <f>".3462"</f>
        <v>.3462</v>
      </c>
    </row>
    <row r="870" spans="1:8" ht="14.25">
      <c r="A870">
        <v>123</v>
      </c>
      <c r="B870" t="s">
        <v>167</v>
      </c>
      <c r="C870" t="str">
        <f>".570"</f>
        <v>.570</v>
      </c>
      <c r="D870" t="str">
        <f>".227"</f>
        <v>.227</v>
      </c>
      <c r="E870" t="str">
        <f>".395"</f>
        <v>.395</v>
      </c>
      <c r="F870" t="str">
        <f>".304"</f>
        <v>.304</v>
      </c>
      <c r="G870" t="str">
        <f>".239"</f>
        <v>.239</v>
      </c>
      <c r="H870" t="str">
        <f>".3470"</f>
        <v>.3470</v>
      </c>
    </row>
    <row r="871" spans="1:8" ht="14.25">
      <c r="A871">
        <v>124</v>
      </c>
      <c r="B871" t="s">
        <v>78</v>
      </c>
      <c r="C871" t="str">
        <f>".237"</f>
        <v>.237</v>
      </c>
      <c r="D871" t="str">
        <f>".438"</f>
        <v>.438</v>
      </c>
      <c r="E871" t="str">
        <f>".299"</f>
        <v>.299</v>
      </c>
      <c r="F871" t="str">
        <f>".343"</f>
        <v>.343</v>
      </c>
      <c r="G871" t="str">
        <f>".419"</f>
        <v>.419</v>
      </c>
      <c r="H871" t="str">
        <f>".3472"</f>
        <v>.3472</v>
      </c>
    </row>
    <row r="872" spans="1:8" ht="14.25">
      <c r="A872">
        <v>125</v>
      </c>
      <c r="B872" t="s">
        <v>154</v>
      </c>
      <c r="C872" t="str">
        <f>".263"</f>
        <v>.263</v>
      </c>
      <c r="D872" t="str">
        <f>".259"</f>
        <v>.259</v>
      </c>
      <c r="E872" t="str">
        <f>".268"</f>
        <v>.268</v>
      </c>
      <c r="F872" t="str">
        <f>".497"</f>
        <v>.497</v>
      </c>
      <c r="G872" t="str">
        <f>".474"</f>
        <v>.474</v>
      </c>
      <c r="H872" t="str">
        <f>".3522"</f>
        <v>.3522</v>
      </c>
    </row>
    <row r="873" spans="1:8" ht="14.25">
      <c r="A873">
        <v>126</v>
      </c>
      <c r="B873" t="s">
        <v>57</v>
      </c>
      <c r="C873" t="str">
        <f>".337"</f>
        <v>.337</v>
      </c>
      <c r="D873" t="str">
        <f>".447"</f>
        <v>.447</v>
      </c>
      <c r="E873" t="str">
        <f>".323"</f>
        <v>.323</v>
      </c>
      <c r="F873" t="str">
        <f>".271"</f>
        <v>.271</v>
      </c>
      <c r="G873" t="str">
        <f>".395"</f>
        <v>.395</v>
      </c>
      <c r="H873" t="str">
        <f>".3546"</f>
        <v>.3546</v>
      </c>
    </row>
    <row r="874" spans="1:8" ht="14.25">
      <c r="A874">
        <v>127</v>
      </c>
      <c r="B874" t="s">
        <v>170</v>
      </c>
      <c r="C874" t="str">
        <f>".427"</f>
        <v>.427</v>
      </c>
      <c r="D874" t="str">
        <f>".328"</f>
        <v>.328</v>
      </c>
      <c r="E874" t="str">
        <f>".366"</f>
        <v>.366</v>
      </c>
      <c r="F874" t="str">
        <f>".379"</f>
        <v>.379</v>
      </c>
      <c r="G874" t="str">
        <f>".282"</f>
        <v>.282</v>
      </c>
      <c r="H874" t="str">
        <f>".3564"</f>
        <v>.3564</v>
      </c>
    </row>
    <row r="875" spans="1:8" ht="14.25">
      <c r="A875">
        <v>128</v>
      </c>
      <c r="B875" t="s">
        <v>136</v>
      </c>
      <c r="C875" t="str">
        <f>".421"</f>
        <v>.421</v>
      </c>
      <c r="D875" t="str">
        <f>".421"</f>
        <v>.421</v>
      </c>
      <c r="E875" t="str">
        <f>".408"</f>
        <v>.408</v>
      </c>
      <c r="F875" t="str">
        <f>".289"</f>
        <v>.289</v>
      </c>
      <c r="G875" t="str">
        <f>".247"</f>
        <v>.247</v>
      </c>
      <c r="H875" t="str">
        <f>".3572"</f>
        <v>.3572</v>
      </c>
    </row>
    <row r="876" spans="1:8" ht="14.25">
      <c r="A876">
        <v>129</v>
      </c>
      <c r="B876" t="s">
        <v>35</v>
      </c>
      <c r="C876" t="str">
        <f>".162"</f>
        <v>.162</v>
      </c>
      <c r="D876" t="str">
        <f>".306"</f>
        <v>.306</v>
      </c>
      <c r="E876" t="str">
        <f>".527"</f>
        <v>.527</v>
      </c>
      <c r="F876" t="str">
        <f>".346"</f>
        <v>.346</v>
      </c>
      <c r="G876" t="str">
        <f>".450"</f>
        <v>.450</v>
      </c>
      <c r="H876" t="str">
        <f>".3582"</f>
        <v>.3582</v>
      </c>
    </row>
    <row r="877" spans="1:8" ht="14.25">
      <c r="A877">
        <v>130</v>
      </c>
      <c r="B877" t="s">
        <v>164</v>
      </c>
      <c r="C877" t="str">
        <f>".241"</f>
        <v>.241</v>
      </c>
      <c r="D877" t="str">
        <f>".303"</f>
        <v>.303</v>
      </c>
      <c r="E877" t="str">
        <f>".484"</f>
        <v>.484</v>
      </c>
      <c r="F877" t="str">
        <f>".409"</f>
        <v>.409</v>
      </c>
      <c r="G877" t="str">
        <f>".365"</f>
        <v>.365</v>
      </c>
      <c r="H877" t="str">
        <f>".3604"</f>
        <v>.3604</v>
      </c>
    </row>
    <row r="878" spans="1:8" ht="14.25">
      <c r="A878">
        <v>131</v>
      </c>
      <c r="B878" t="s">
        <v>75</v>
      </c>
      <c r="C878" t="str">
        <f>".387"</f>
        <v>.387</v>
      </c>
      <c r="D878" t="str">
        <f>".378"</f>
        <v>.378</v>
      </c>
      <c r="E878" t="str">
        <f>".391"</f>
        <v>.391</v>
      </c>
      <c r="F878" t="str">
        <f>".396"</f>
        <v>.396</v>
      </c>
      <c r="G878" t="str">
        <f>".250"</f>
        <v>.250</v>
      </c>
      <c r="H878" t="str">
        <f>".3604"</f>
        <v>.3604</v>
      </c>
    </row>
    <row r="879" spans="1:8" ht="14.25">
      <c r="A879">
        <v>132</v>
      </c>
      <c r="B879" t="s">
        <v>98</v>
      </c>
      <c r="C879" t="str">
        <f>".376"</f>
        <v>.376</v>
      </c>
      <c r="D879" t="str">
        <f>".271"</f>
        <v>.271</v>
      </c>
      <c r="E879" t="str">
        <f>".467"</f>
        <v>.467</v>
      </c>
      <c r="F879" t="str">
        <f>".353"</f>
        <v>.353</v>
      </c>
      <c r="G879" t="str">
        <f>".338"</f>
        <v>.338</v>
      </c>
      <c r="H879" t="str">
        <f>".3610"</f>
        <v>.3610</v>
      </c>
    </row>
    <row r="880" spans="1:8" ht="14.25">
      <c r="A880">
        <v>133</v>
      </c>
      <c r="B880" t="s">
        <v>84</v>
      </c>
      <c r="C880" t="str">
        <f>".466"</f>
        <v>.466</v>
      </c>
      <c r="D880" t="str">
        <f>".210"</f>
        <v>.210</v>
      </c>
      <c r="E880" t="str">
        <f>".459"</f>
        <v>.459</v>
      </c>
      <c r="F880" t="str">
        <f>".461"</f>
        <v>.461</v>
      </c>
      <c r="G880" t="str">
        <f>".216"</f>
        <v>.216</v>
      </c>
      <c r="H880" t="str">
        <f>".3624"</f>
        <v>.3624</v>
      </c>
    </row>
    <row r="881" spans="1:8" ht="14.25">
      <c r="A881">
        <v>134</v>
      </c>
      <c r="B881" t="s">
        <v>165</v>
      </c>
      <c r="C881" t="str">
        <f>".352"</f>
        <v>.352</v>
      </c>
      <c r="D881" t="str">
        <f>".487"</f>
        <v>.487</v>
      </c>
      <c r="E881" t="str">
        <f>".423"</f>
        <v>.423</v>
      </c>
      <c r="F881" t="str">
        <f>".354"</f>
        <v>.354</v>
      </c>
      <c r="G881" t="str">
        <f>".210"</f>
        <v>.210</v>
      </c>
      <c r="H881" t="str">
        <f>".3652"</f>
        <v>.3652</v>
      </c>
    </row>
    <row r="882" spans="1:8" ht="14.25">
      <c r="A882">
        <v>135</v>
      </c>
      <c r="B882" t="s">
        <v>99</v>
      </c>
      <c r="C882" t="str">
        <f>".382"</f>
        <v>.382</v>
      </c>
      <c r="D882" t="str">
        <f>".356"</f>
        <v>.356</v>
      </c>
      <c r="E882" t="str">
        <f>".481"</f>
        <v>.481</v>
      </c>
      <c r="F882" t="str">
        <f>".253"</f>
        <v>.253</v>
      </c>
      <c r="G882" t="str">
        <f>".358"</f>
        <v>.358</v>
      </c>
      <c r="H882" t="str">
        <f>".3660"</f>
        <v>.3660</v>
      </c>
    </row>
    <row r="883" spans="1:8" ht="14.25">
      <c r="A883">
        <v>136</v>
      </c>
      <c r="B883" t="s">
        <v>63</v>
      </c>
      <c r="C883" t="str">
        <f>".336"</f>
        <v>.336</v>
      </c>
      <c r="D883" t="str">
        <f>".304"</f>
        <v>.304</v>
      </c>
      <c r="E883" t="str">
        <f>".396"</f>
        <v>.396</v>
      </c>
      <c r="F883" t="str">
        <f>".453"</f>
        <v>.453</v>
      </c>
      <c r="G883" t="str">
        <f>".349"</f>
        <v>.349</v>
      </c>
      <c r="H883" t="str">
        <f>".3676"</f>
        <v>.3676</v>
      </c>
    </row>
    <row r="884" spans="1:8" ht="14.25">
      <c r="A884">
        <v>137</v>
      </c>
      <c r="B884" t="s">
        <v>90</v>
      </c>
      <c r="C884" t="str">
        <f>".377"</f>
        <v>.377</v>
      </c>
      <c r="D884" t="str">
        <f>".629"</f>
        <v>.629</v>
      </c>
      <c r="E884" t="str">
        <f>".223"</f>
        <v>.223</v>
      </c>
      <c r="F884" t="str">
        <f>".266"</f>
        <v>.266</v>
      </c>
      <c r="G884" t="str">
        <f>".347"</f>
        <v>.347</v>
      </c>
      <c r="H884" t="str">
        <f>".3684"</f>
        <v>.3684</v>
      </c>
    </row>
    <row r="885" spans="1:8" ht="14.25">
      <c r="A885">
        <v>138</v>
      </c>
      <c r="B885" t="s">
        <v>58</v>
      </c>
      <c r="C885" t="str">
        <f>".402"</f>
        <v>.402</v>
      </c>
      <c r="D885" t="str">
        <f>".390"</f>
        <v>.390</v>
      </c>
      <c r="E885" t="str">
        <f>".247"</f>
        <v>.247</v>
      </c>
      <c r="F885" t="str">
        <f>".524"</f>
        <v>.524</v>
      </c>
      <c r="G885" t="str">
        <f>".288"</f>
        <v>.288</v>
      </c>
      <c r="H885" t="str">
        <f>".3702"</f>
        <v>.3702</v>
      </c>
    </row>
    <row r="886" spans="1:8" ht="14.25">
      <c r="A886">
        <v>139</v>
      </c>
      <c r="B886" t="s">
        <v>73</v>
      </c>
      <c r="C886" t="str">
        <f>".369"</f>
        <v>.369</v>
      </c>
      <c r="D886" t="str">
        <f>".339"</f>
        <v>.339</v>
      </c>
      <c r="E886" t="str">
        <f>".404"</f>
        <v>.404</v>
      </c>
      <c r="F886" t="str">
        <f>".388"</f>
        <v>.388</v>
      </c>
      <c r="G886" t="str">
        <f>".388"</f>
        <v>.388</v>
      </c>
      <c r="H886" t="str">
        <f>".3776"</f>
        <v>.3776</v>
      </c>
    </row>
    <row r="887" spans="1:8" ht="14.25">
      <c r="A887">
        <v>140</v>
      </c>
      <c r="B887" t="s">
        <v>50</v>
      </c>
      <c r="C887" t="str">
        <f>".519"</f>
        <v>.519</v>
      </c>
      <c r="D887" t="str">
        <f>".454"</f>
        <v>.454</v>
      </c>
      <c r="E887" t="str">
        <f>".289"</f>
        <v>.289</v>
      </c>
      <c r="F887" t="str">
        <f>".248"</f>
        <v>.248</v>
      </c>
      <c r="G887" t="str">
        <f>".403"</f>
        <v>.403</v>
      </c>
      <c r="H887" t="str">
        <f>".3826"</f>
        <v>.3826</v>
      </c>
    </row>
    <row r="888" spans="1:8" ht="14.25">
      <c r="A888">
        <v>141</v>
      </c>
      <c r="B888" t="s">
        <v>47</v>
      </c>
      <c r="C888" t="str">
        <f>".386"</f>
        <v>.386</v>
      </c>
      <c r="D888" t="str">
        <f>".295"</f>
        <v>.295</v>
      </c>
      <c r="E888" t="str">
        <f>".509"</f>
        <v>.509</v>
      </c>
      <c r="F888" t="str">
        <f>".335"</f>
        <v>.335</v>
      </c>
      <c r="G888" t="str">
        <f>".406"</f>
        <v>.406</v>
      </c>
      <c r="H888" t="str">
        <f>".3862"</f>
        <v>.3862</v>
      </c>
    </row>
    <row r="889" spans="1:8" ht="14.25">
      <c r="A889">
        <v>142</v>
      </c>
      <c r="B889" t="s">
        <v>129</v>
      </c>
      <c r="C889" t="str">
        <f>".401"</f>
        <v>.401</v>
      </c>
      <c r="D889" t="str">
        <f>".340"</f>
        <v>.340</v>
      </c>
      <c r="E889" t="str">
        <f>".483"</f>
        <v>.483</v>
      </c>
      <c r="F889" t="str">
        <f>".376"</f>
        <v>.376</v>
      </c>
      <c r="G889" t="str">
        <f>".344"</f>
        <v>.344</v>
      </c>
      <c r="H889" t="str">
        <f>".3888"</f>
        <v>.3888</v>
      </c>
    </row>
    <row r="890" spans="1:8" ht="14.25">
      <c r="A890">
        <v>143</v>
      </c>
      <c r="B890" t="s">
        <v>177</v>
      </c>
      <c r="C890" t="str">
        <f>".476"</f>
        <v>.476</v>
      </c>
      <c r="D890" t="str">
        <f>".169"</f>
        <v>.169</v>
      </c>
      <c r="E890" t="str">
        <f>".584"</f>
        <v>.584</v>
      </c>
      <c r="F890" t="str">
        <f>".418"</f>
        <v>.418</v>
      </c>
      <c r="G890" t="str">
        <f>".301"</f>
        <v>.301</v>
      </c>
      <c r="H890" t="str">
        <f>".3896"</f>
        <v>.3896</v>
      </c>
    </row>
    <row r="891" spans="1:8" ht="14.25">
      <c r="A891">
        <v>144</v>
      </c>
      <c r="B891" t="s">
        <v>174</v>
      </c>
      <c r="C891" t="str">
        <f>".319"</f>
        <v>.319</v>
      </c>
      <c r="D891" t="str">
        <f>".406"</f>
        <v>.406</v>
      </c>
      <c r="E891" t="str">
        <f>".657"</f>
        <v>.657</v>
      </c>
      <c r="F891" t="str">
        <f>".309"</f>
        <v>.309</v>
      </c>
      <c r="G891" t="str">
        <f>".265"</f>
        <v>.265</v>
      </c>
      <c r="H891" t="str">
        <f>".3912"</f>
        <v>.3912</v>
      </c>
    </row>
    <row r="892" spans="1:8" ht="14.25">
      <c r="A892">
        <v>145</v>
      </c>
      <c r="B892" t="s">
        <v>103</v>
      </c>
      <c r="C892" t="str">
        <f>".338"</f>
        <v>.338</v>
      </c>
      <c r="D892" t="str">
        <f>".396"</f>
        <v>.396</v>
      </c>
      <c r="E892" t="str">
        <f>".328"</f>
        <v>.328</v>
      </c>
      <c r="F892" t="str">
        <f>".623"</f>
        <v>.623</v>
      </c>
      <c r="G892" t="str">
        <f>".287"</f>
        <v>.287</v>
      </c>
      <c r="H892" t="str">
        <f>".3944"</f>
        <v>.3944</v>
      </c>
    </row>
    <row r="893" spans="1:8" ht="14.25">
      <c r="A893">
        <v>146</v>
      </c>
      <c r="B893" t="s">
        <v>81</v>
      </c>
      <c r="C893" t="str">
        <f>".249"</f>
        <v>.249</v>
      </c>
      <c r="D893" t="str">
        <f>".536"</f>
        <v>.536</v>
      </c>
      <c r="E893" t="str">
        <f>".382"</f>
        <v>.382</v>
      </c>
      <c r="F893" t="str">
        <f>".313"</f>
        <v>.313</v>
      </c>
      <c r="G893" t="str">
        <f>".510"</f>
        <v>.510</v>
      </c>
      <c r="H893" t="str">
        <f>".3980"</f>
        <v>.3980</v>
      </c>
    </row>
    <row r="894" spans="1:8" ht="14.25">
      <c r="A894">
        <v>147</v>
      </c>
      <c r="B894" t="s">
        <v>97</v>
      </c>
      <c r="C894" t="str">
        <f>".368"</f>
        <v>.368</v>
      </c>
      <c r="D894" t="str">
        <f>".495"</f>
        <v>.495</v>
      </c>
      <c r="E894" t="str">
        <f>".529"</f>
        <v>.529</v>
      </c>
      <c r="F894" t="str">
        <f>".425"</f>
        <v>.425</v>
      </c>
      <c r="G894" t="str">
        <f>".209"</f>
        <v>.209</v>
      </c>
      <c r="H894" t="str">
        <f>".4052"</f>
        <v>.4052</v>
      </c>
    </row>
    <row r="895" spans="1:8" ht="14.25">
      <c r="A895">
        <v>148</v>
      </c>
      <c r="B895" t="s">
        <v>70</v>
      </c>
      <c r="C895" t="str">
        <f>".429"</f>
        <v>.429</v>
      </c>
      <c r="D895" t="str">
        <f>".430"</f>
        <v>.430</v>
      </c>
      <c r="E895" t="str">
        <f>".694"</f>
        <v>.694</v>
      </c>
      <c r="F895" t="str">
        <f>".324"</f>
        <v>.324</v>
      </c>
      <c r="G895" t="str">
        <f>".229"</f>
        <v>.229</v>
      </c>
      <c r="H895" t="str">
        <f>".4212"</f>
        <v>.4212</v>
      </c>
    </row>
    <row r="896" spans="1:8" ht="14.25">
      <c r="A896">
        <v>149</v>
      </c>
      <c r="B896" t="s">
        <v>93</v>
      </c>
      <c r="C896" t="str">
        <f>".418"</f>
        <v>.418</v>
      </c>
      <c r="D896" t="str">
        <f>".487"</f>
        <v>.487</v>
      </c>
      <c r="E896" t="str">
        <f>".541"</f>
        <v>.541</v>
      </c>
      <c r="F896" t="str">
        <f>".302"</f>
        <v>.302</v>
      </c>
      <c r="G896" t="str">
        <f>".514"</f>
        <v>.514</v>
      </c>
      <c r="H896" t="str">
        <f>".4524"</f>
        <v>.4524</v>
      </c>
    </row>
    <row r="897" spans="1:8" ht="14.25">
      <c r="A897">
        <v>150</v>
      </c>
      <c r="B897" t="s">
        <v>155</v>
      </c>
      <c r="C897" t="str">
        <f>".407"</f>
        <v>.407</v>
      </c>
      <c r="D897" t="str">
        <f>".914"</f>
        <v>.914</v>
      </c>
      <c r="E897" t="str">
        <f>".398"</f>
        <v>.398</v>
      </c>
      <c r="F897" t="str">
        <f>".310"</f>
        <v>.310</v>
      </c>
      <c r="G897" t="str">
        <f>".326"</f>
        <v>.326</v>
      </c>
      <c r="H897" t="str">
        <f>".4710"</f>
        <v>.4710</v>
      </c>
    </row>
    <row r="898" spans="1:8" ht="14.25">
      <c r="A898">
        <v>151</v>
      </c>
      <c r="B898" t="s">
        <v>102</v>
      </c>
      <c r="C898" t="str">
        <f>".548"</f>
        <v>.548</v>
      </c>
      <c r="D898" t="str">
        <f>".668"</f>
        <v>.668</v>
      </c>
      <c r="E898" t="str">
        <f>".467"</f>
        <v>.467</v>
      </c>
      <c r="F898" t="str">
        <f>".391"</f>
        <v>.391</v>
      </c>
      <c r="G898" t="str">
        <f>".345"</f>
        <v>.345</v>
      </c>
      <c r="H898" t="str">
        <f>".4838"</f>
        <v>.4838</v>
      </c>
    </row>
    <row r="899" spans="1:8" ht="14.25">
      <c r="A899">
        <v>152</v>
      </c>
      <c r="B899" t="s">
        <v>175</v>
      </c>
      <c r="C899" t="str">
        <f>".561"</f>
        <v>.561</v>
      </c>
      <c r="D899" t="str">
        <f>".519"</f>
        <v>.519</v>
      </c>
      <c r="E899" t="str">
        <f>".511"</f>
        <v>.511</v>
      </c>
      <c r="F899" t="str">
        <f>".548"</f>
        <v>.548</v>
      </c>
      <c r="G899" t="str">
        <f>".388"</f>
        <v>.388</v>
      </c>
      <c r="H899" t="str">
        <f>".5054"</f>
        <v>.5054</v>
      </c>
    </row>
    <row r="900" spans="1:8" ht="14.25">
      <c r="A900">
        <v>153</v>
      </c>
      <c r="B900" t="s">
        <v>67</v>
      </c>
      <c r="C900" t="str">
        <f>".368"</f>
        <v>.368</v>
      </c>
      <c r="D900" t="str">
        <f>".718"</f>
        <v>.718</v>
      </c>
      <c r="E900" t="str">
        <f>".534"</f>
        <v>.534</v>
      </c>
      <c r="F900" t="str">
        <f>".404"</f>
        <v>.404</v>
      </c>
      <c r="G900" t="str">
        <f>".526"</f>
        <v>.526</v>
      </c>
      <c r="H900" t="str">
        <f>".5100"</f>
        <v>.5100</v>
      </c>
    </row>
    <row r="901" ht="14.25">
      <c r="A901" t="s">
        <v>187</v>
      </c>
    </row>
    <row r="903" ht="14.25">
      <c r="A903" t="s">
        <v>188</v>
      </c>
    </row>
    <row r="904" spans="1:8" ht="14.25">
      <c r="A904" t="s">
        <v>4</v>
      </c>
      <c r="B904" t="s">
        <v>5</v>
      </c>
      <c r="C904" t="s">
        <v>6</v>
      </c>
      <c r="D904" t="s">
        <v>7</v>
      </c>
      <c r="E904" t="s">
        <v>8</v>
      </c>
      <c r="F904" t="s">
        <v>9</v>
      </c>
      <c r="G904" t="s">
        <v>10</v>
      </c>
      <c r="H904" t="s">
        <v>14</v>
      </c>
    </row>
    <row r="905" spans="1:8" ht="14.25">
      <c r="A905">
        <v>1</v>
      </c>
      <c r="B905" t="s">
        <v>28</v>
      </c>
      <c r="C905" t="str">
        <f>".344"</f>
        <v>.344</v>
      </c>
      <c r="D905" t="str">
        <f>".309"</f>
        <v>.309</v>
      </c>
      <c r="E905" t="str">
        <f>".407"</f>
        <v>.407</v>
      </c>
      <c r="F905" t="str">
        <f>".263"</f>
        <v>.263</v>
      </c>
      <c r="G905" t="str">
        <f>".270"</f>
        <v>.270</v>
      </c>
      <c r="H905" t="str">
        <f>".1593"</f>
        <v>.1593</v>
      </c>
    </row>
    <row r="906" spans="1:8" ht="14.25">
      <c r="A906">
        <v>2</v>
      </c>
      <c r="B906" t="s">
        <v>29</v>
      </c>
      <c r="C906" t="str">
        <f>".322"</f>
        <v>.322</v>
      </c>
      <c r="D906" t="str">
        <f>".510"</f>
        <v>.510</v>
      </c>
      <c r="E906" t="str">
        <f>".174"</f>
        <v>.174</v>
      </c>
      <c r="F906" t="str">
        <f>".346"</f>
        <v>.346</v>
      </c>
      <c r="G906" t="str">
        <f>".246"</f>
        <v>.246</v>
      </c>
      <c r="H906" t="str">
        <f>".1598"</f>
        <v>.1598</v>
      </c>
    </row>
    <row r="907" spans="1:8" ht="14.25">
      <c r="A907">
        <v>3</v>
      </c>
      <c r="B907" t="s">
        <v>44</v>
      </c>
      <c r="C907" t="str">
        <f>".387"</f>
        <v>.387</v>
      </c>
      <c r="D907" t="str">
        <f>".441"</f>
        <v>.441</v>
      </c>
      <c r="E907" t="str">
        <f>".325"</f>
        <v>.325</v>
      </c>
      <c r="F907" t="str">
        <f>".327"</f>
        <v>.327</v>
      </c>
      <c r="G907" t="str">
        <f>".429"</f>
        <v>.429</v>
      </c>
      <c r="H907" t="str">
        <f>".1909"</f>
        <v>.1909</v>
      </c>
    </row>
    <row r="908" spans="1:8" ht="14.25">
      <c r="A908">
        <v>4</v>
      </c>
      <c r="B908" t="s">
        <v>27</v>
      </c>
      <c r="C908" t="str">
        <f>".310"</f>
        <v>.310</v>
      </c>
      <c r="D908" t="str">
        <f>".519"</f>
        <v>.519</v>
      </c>
      <c r="E908" t="str">
        <f>".357"</f>
        <v>.357</v>
      </c>
      <c r="F908" t="str">
        <f>".451"</f>
        <v>.451</v>
      </c>
      <c r="G908" t="str">
        <f>".286"</f>
        <v>.286</v>
      </c>
      <c r="H908" t="str">
        <f>".1923"</f>
        <v>.1923</v>
      </c>
    </row>
    <row r="909" spans="1:8" ht="14.25">
      <c r="A909">
        <v>5</v>
      </c>
      <c r="B909" t="s">
        <v>38</v>
      </c>
      <c r="C909" t="str">
        <f>".357"</f>
        <v>.357</v>
      </c>
      <c r="D909" t="str">
        <f>".376"</f>
        <v>.376</v>
      </c>
      <c r="E909" t="str">
        <f>".339"</f>
        <v>.339</v>
      </c>
      <c r="F909" t="str">
        <f>".456"</f>
        <v>.456</v>
      </c>
      <c r="G909" t="str">
        <f>".571"</f>
        <v>.571</v>
      </c>
      <c r="H909" t="str">
        <f>".2099"</f>
        <v>.2099</v>
      </c>
    </row>
    <row r="910" spans="1:8" ht="14.25">
      <c r="A910">
        <v>6</v>
      </c>
      <c r="B910" t="s">
        <v>15</v>
      </c>
      <c r="C910" t="str">
        <f>".586"</f>
        <v>.586</v>
      </c>
      <c r="D910" t="str">
        <f>".603"</f>
        <v>.603</v>
      </c>
      <c r="E910" t="str">
        <f>".271"</f>
        <v>.271</v>
      </c>
      <c r="F910" t="str">
        <f>".330"</f>
        <v>.330</v>
      </c>
      <c r="G910" t="str">
        <f>".410"</f>
        <v>.410</v>
      </c>
      <c r="H910" t="str">
        <f>".2200"</f>
        <v>.2200</v>
      </c>
    </row>
    <row r="911" spans="1:8" ht="14.25">
      <c r="A911">
        <v>7</v>
      </c>
      <c r="B911" t="s">
        <v>26</v>
      </c>
      <c r="C911" t="str">
        <f>".525"</f>
        <v>.525</v>
      </c>
      <c r="D911" t="str">
        <f>".303"</f>
        <v>.303</v>
      </c>
      <c r="E911" t="str">
        <f>".469"</f>
        <v>.469</v>
      </c>
      <c r="F911" t="str">
        <f>".639"</f>
        <v>.639</v>
      </c>
      <c r="G911" t="str">
        <f>".296"</f>
        <v>.296</v>
      </c>
      <c r="H911" t="str">
        <f>".2232"</f>
        <v>.2232</v>
      </c>
    </row>
    <row r="912" spans="1:8" ht="14.25">
      <c r="A912">
        <v>8</v>
      </c>
      <c r="B912" t="s">
        <v>19</v>
      </c>
      <c r="C912" t="str">
        <f>".745"</f>
        <v>.745</v>
      </c>
      <c r="D912" t="str">
        <f>".451"</f>
        <v>.451</v>
      </c>
      <c r="E912" t="str">
        <f>".413"</f>
        <v>.413</v>
      </c>
      <c r="F912" t="str">
        <f>".356"</f>
        <v>.356</v>
      </c>
      <c r="G912" t="str">
        <f>".297"</f>
        <v>.297</v>
      </c>
      <c r="H912" t="str">
        <f>".2262"</f>
        <v>.2262</v>
      </c>
    </row>
    <row r="913" spans="1:8" ht="14.25">
      <c r="A913">
        <v>9</v>
      </c>
      <c r="B913" t="s">
        <v>66</v>
      </c>
      <c r="C913" t="str">
        <f>".542"</f>
        <v>.542</v>
      </c>
      <c r="D913" t="str">
        <f>".508"</f>
        <v>.508</v>
      </c>
      <c r="E913" t="str">
        <f>".264"</f>
        <v>.264</v>
      </c>
      <c r="F913" t="str">
        <f>".549"</f>
        <v>.549</v>
      </c>
      <c r="G913" t="str">
        <f>".431"</f>
        <v>.431</v>
      </c>
      <c r="H913" t="str">
        <f>".2294"</f>
        <v>.2294</v>
      </c>
    </row>
    <row r="914" spans="1:8" ht="14.25">
      <c r="A914">
        <v>10</v>
      </c>
      <c r="B914" t="s">
        <v>36</v>
      </c>
      <c r="C914" t="str">
        <f>".369"</f>
        <v>.369</v>
      </c>
      <c r="D914" t="str">
        <f>".390"</f>
        <v>.390</v>
      </c>
      <c r="E914" t="str">
        <f>".404"</f>
        <v>.404</v>
      </c>
      <c r="F914" t="str">
        <f>".425"</f>
        <v>.425</v>
      </c>
      <c r="G914" t="str">
        <f>".725"</f>
        <v>.725</v>
      </c>
      <c r="H914" t="str">
        <f>".2313"</f>
        <v>.2313</v>
      </c>
    </row>
    <row r="915" spans="1:8" ht="14.25">
      <c r="A915">
        <v>11</v>
      </c>
      <c r="B915" t="s">
        <v>177</v>
      </c>
      <c r="C915" t="str">
        <f>".248"</f>
        <v>.248</v>
      </c>
      <c r="D915" t="str">
        <f>".387"</f>
        <v>.387</v>
      </c>
      <c r="E915" t="str">
        <f>".694"</f>
        <v>.694</v>
      </c>
      <c r="F915" t="str">
        <f>".583"</f>
        <v>.583</v>
      </c>
      <c r="G915" t="str">
        <f>".405"</f>
        <v>.405</v>
      </c>
      <c r="H915" t="str">
        <f>".2317"</f>
        <v>.2317</v>
      </c>
    </row>
    <row r="916" spans="1:8" ht="14.25">
      <c r="A916">
        <v>12</v>
      </c>
      <c r="B916" t="s">
        <v>85</v>
      </c>
      <c r="C916" t="str">
        <f>".479"</f>
        <v>.479</v>
      </c>
      <c r="D916" t="str">
        <f>".321"</f>
        <v>.321</v>
      </c>
      <c r="E916" t="str">
        <f>".560"</f>
        <v>.560</v>
      </c>
      <c r="F916" t="str">
        <f>".497"</f>
        <v>.497</v>
      </c>
      <c r="G916" t="str">
        <f>".493"</f>
        <v>.493</v>
      </c>
      <c r="H916" t="str">
        <f>".2350"</f>
        <v>.2350</v>
      </c>
    </row>
    <row r="917" spans="1:8" ht="14.25">
      <c r="A917">
        <v>13</v>
      </c>
      <c r="B917" t="s">
        <v>54</v>
      </c>
      <c r="C917" t="str">
        <f>".379"</f>
        <v>.379</v>
      </c>
      <c r="D917" t="str">
        <f>".427"</f>
        <v>.427</v>
      </c>
      <c r="E917" t="str">
        <f>".544"</f>
        <v>.544</v>
      </c>
      <c r="F917" t="str">
        <f>".647"</f>
        <v>.647</v>
      </c>
      <c r="G917" t="str">
        <f>".362"</f>
        <v>.362</v>
      </c>
      <c r="H917" t="str">
        <f>".2359"</f>
        <v>.2359</v>
      </c>
    </row>
    <row r="918" spans="1:8" ht="14.25">
      <c r="A918">
        <v>14</v>
      </c>
      <c r="B918" t="s">
        <v>20</v>
      </c>
      <c r="C918" t="str">
        <f>".255"</f>
        <v>.255</v>
      </c>
      <c r="D918" t="str">
        <f>".478"</f>
        <v>.478</v>
      </c>
      <c r="E918" t="str">
        <f>".649"</f>
        <v>.649</v>
      </c>
      <c r="F918" t="str">
        <f>".528"</f>
        <v>.528</v>
      </c>
      <c r="G918" t="str">
        <f>".453"</f>
        <v>.453</v>
      </c>
      <c r="H918" t="str">
        <f>".2363"</f>
        <v>.2363</v>
      </c>
    </row>
    <row r="919" spans="1:8" ht="14.25">
      <c r="A919">
        <v>15</v>
      </c>
      <c r="B919" t="s">
        <v>42</v>
      </c>
      <c r="C919" t="str">
        <f>".287"</f>
        <v>.287</v>
      </c>
      <c r="D919" t="str">
        <f>".468"</f>
        <v>.468</v>
      </c>
      <c r="E919" t="str">
        <f>".269"</f>
        <v>.269</v>
      </c>
      <c r="F919" t="str">
        <f>".653"</f>
        <v>.653</v>
      </c>
      <c r="G919" t="str">
        <f>".693"</f>
        <v>.693</v>
      </c>
      <c r="H919" t="str">
        <f>".2370"</f>
        <v>.2370</v>
      </c>
    </row>
    <row r="920" spans="1:8" ht="14.25">
      <c r="A920">
        <v>16</v>
      </c>
      <c r="B920" t="s">
        <v>50</v>
      </c>
      <c r="C920" t="str">
        <f>".474"</f>
        <v>.474</v>
      </c>
      <c r="D920" t="str">
        <f>".297"</f>
        <v>.297</v>
      </c>
      <c r="E920" t="str">
        <f>".590"</f>
        <v>.590</v>
      </c>
      <c r="F920" t="str">
        <f>".479"</f>
        <v>.479</v>
      </c>
      <c r="G920" t="str">
        <f>".549"</f>
        <v>.549</v>
      </c>
      <c r="H920" t="str">
        <f>".2389"</f>
        <v>.2389</v>
      </c>
    </row>
    <row r="921" spans="1:8" ht="14.25">
      <c r="A921">
        <v>17</v>
      </c>
      <c r="B921" t="s">
        <v>122</v>
      </c>
      <c r="C921" t="str">
        <f>".422"</f>
        <v>.422</v>
      </c>
      <c r="D921" t="str">
        <f>".411"</f>
        <v>.411</v>
      </c>
      <c r="E921" t="str">
        <f>".649"</f>
        <v>.649</v>
      </c>
      <c r="F921" t="str">
        <f>".339"</f>
        <v>.339</v>
      </c>
      <c r="G921" t="str">
        <f>".605"</f>
        <v>.605</v>
      </c>
      <c r="H921" t="str">
        <f>".2426"</f>
        <v>.2426</v>
      </c>
    </row>
    <row r="922" spans="1:8" ht="14.25">
      <c r="A922">
        <v>18</v>
      </c>
      <c r="B922" t="s">
        <v>31</v>
      </c>
      <c r="C922" t="str">
        <f>".504"</f>
        <v>.504</v>
      </c>
      <c r="D922" t="str">
        <f>".669"</f>
        <v>.669</v>
      </c>
      <c r="E922" t="str">
        <f>".346"</f>
        <v>.346</v>
      </c>
      <c r="F922" t="str">
        <f>".452"</f>
        <v>.452</v>
      </c>
      <c r="G922" t="str">
        <f>".460"</f>
        <v>.460</v>
      </c>
      <c r="H922" t="str">
        <f>".2431"</f>
        <v>.2431</v>
      </c>
    </row>
    <row r="923" spans="1:8" ht="14.25">
      <c r="A923">
        <v>19</v>
      </c>
      <c r="B923" t="s">
        <v>145</v>
      </c>
      <c r="C923" t="str">
        <f>".353"</f>
        <v>.353</v>
      </c>
      <c r="D923" t="str">
        <f>".507"</f>
        <v>.507</v>
      </c>
      <c r="E923" t="str">
        <f>".376"</f>
        <v>.376</v>
      </c>
      <c r="F923" t="str">
        <f>".465"</f>
        <v>.465</v>
      </c>
      <c r="G923" t="str">
        <f>".737"</f>
        <v>.737</v>
      </c>
      <c r="H923" t="str">
        <f>".2438"</f>
        <v>.2438</v>
      </c>
    </row>
    <row r="924" spans="1:8" ht="14.25">
      <c r="A924">
        <v>20</v>
      </c>
      <c r="B924" t="s">
        <v>45</v>
      </c>
      <c r="C924" t="str">
        <f>".318"</f>
        <v>.318</v>
      </c>
      <c r="D924" t="str">
        <f>".618"</f>
        <v>.618</v>
      </c>
      <c r="E924" t="str">
        <f>".629"</f>
        <v>.629</v>
      </c>
      <c r="F924" t="str">
        <f>".308"</f>
        <v>.308</v>
      </c>
      <c r="G924" t="str">
        <f>".569"</f>
        <v>.569</v>
      </c>
      <c r="H924" t="str">
        <f>".2442"</f>
        <v>.2442</v>
      </c>
    </row>
    <row r="925" spans="1:8" ht="14.25">
      <c r="A925">
        <v>21</v>
      </c>
      <c r="B925" t="s">
        <v>115</v>
      </c>
      <c r="C925" t="str">
        <f>".343"</f>
        <v>.343</v>
      </c>
      <c r="D925" t="str">
        <f>".725"</f>
        <v>.725</v>
      </c>
      <c r="E925" t="str">
        <f>".441"</f>
        <v>.441</v>
      </c>
      <c r="F925" t="str">
        <f>".363"</f>
        <v>.363</v>
      </c>
      <c r="G925" t="str">
        <f>".587"</f>
        <v>.587</v>
      </c>
      <c r="H925" t="str">
        <f>".2459"</f>
        <v>.2459</v>
      </c>
    </row>
    <row r="926" spans="1:8" ht="14.25">
      <c r="A926">
        <v>22</v>
      </c>
      <c r="B926" t="s">
        <v>60</v>
      </c>
      <c r="C926" t="str">
        <f>".439"</f>
        <v>.439</v>
      </c>
      <c r="D926" t="str">
        <f>".433"</f>
        <v>.433</v>
      </c>
      <c r="E926" t="str">
        <f>".409"</f>
        <v>.409</v>
      </c>
      <c r="F926" t="str">
        <f>".574"</f>
        <v>.574</v>
      </c>
      <c r="G926" t="str">
        <f>".627"</f>
        <v>.627</v>
      </c>
      <c r="H926" t="str">
        <f>".2482"</f>
        <v>.2482</v>
      </c>
    </row>
    <row r="927" spans="1:8" ht="14.25">
      <c r="A927">
        <v>23</v>
      </c>
      <c r="B927" t="s">
        <v>155</v>
      </c>
      <c r="C927" t="str">
        <f>".368"</f>
        <v>.368</v>
      </c>
      <c r="D927" t="str">
        <f>".318"</f>
        <v>.318</v>
      </c>
      <c r="E927" t="str">
        <f>".783"</f>
        <v>.783</v>
      </c>
      <c r="F927" t="str">
        <f>".575"</f>
        <v>.575</v>
      </c>
      <c r="G927" t="str">
        <f>".466"</f>
        <v>.466</v>
      </c>
      <c r="H927" t="str">
        <f>".2510"</f>
        <v>.2510</v>
      </c>
    </row>
    <row r="928" spans="1:8" ht="14.25">
      <c r="A928">
        <v>24</v>
      </c>
      <c r="B928" t="s">
        <v>77</v>
      </c>
      <c r="C928" t="str">
        <f>".349"</f>
        <v>.349</v>
      </c>
      <c r="D928" t="str">
        <f>".607"</f>
        <v>.607</v>
      </c>
      <c r="E928" t="str">
        <f>".442"</f>
        <v>.442</v>
      </c>
      <c r="F928" t="str">
        <f>".569"</f>
        <v>.569</v>
      </c>
      <c r="G928" t="str">
        <f>".547"</f>
        <v>.547</v>
      </c>
      <c r="H928" t="str">
        <f>".2514"</f>
        <v>.2514</v>
      </c>
    </row>
    <row r="929" spans="1:8" ht="14.25">
      <c r="A929">
        <v>25</v>
      </c>
      <c r="B929" t="s">
        <v>141</v>
      </c>
      <c r="C929" t="str">
        <f>".375"</f>
        <v>.375</v>
      </c>
      <c r="D929" t="str">
        <f>".568"</f>
        <v>.568</v>
      </c>
      <c r="E929" t="str">
        <f>".429"</f>
        <v>.429</v>
      </c>
      <c r="F929" t="str">
        <f>".678"</f>
        <v>.678</v>
      </c>
      <c r="G929" t="str">
        <f>".467"</f>
        <v>.467</v>
      </c>
      <c r="H929" t="str">
        <f>".2517"</f>
        <v>.2517</v>
      </c>
    </row>
    <row r="930" spans="1:8" ht="14.25">
      <c r="A930">
        <v>26</v>
      </c>
      <c r="B930" t="s">
        <v>17</v>
      </c>
      <c r="C930" t="str">
        <f>".681"</f>
        <v>.681</v>
      </c>
      <c r="D930" t="str">
        <f>".497"</f>
        <v>.497</v>
      </c>
      <c r="E930" t="str">
        <f>".644"</f>
        <v>.644</v>
      </c>
      <c r="F930" t="str">
        <f>".371"</f>
        <v>.371</v>
      </c>
      <c r="G930" t="str">
        <f>".334"</f>
        <v>.334</v>
      </c>
      <c r="H930" t="str">
        <f>".2527"</f>
        <v>.2527</v>
      </c>
    </row>
    <row r="931" spans="1:8" ht="14.25">
      <c r="A931">
        <v>27</v>
      </c>
      <c r="B931" t="s">
        <v>80</v>
      </c>
      <c r="C931" t="str">
        <f>".278"</f>
        <v>.278</v>
      </c>
      <c r="D931" t="str">
        <f>".567"</f>
        <v>.567</v>
      </c>
      <c r="E931" t="str">
        <f>".471"</f>
        <v>.471</v>
      </c>
      <c r="F931" t="str">
        <f>".410"</f>
        <v>.410</v>
      </c>
      <c r="G931" t="str">
        <f>".803"</f>
        <v>.803</v>
      </c>
      <c r="H931" t="str">
        <f>".2529"</f>
        <v>.2529</v>
      </c>
    </row>
    <row r="932" spans="1:8" ht="14.25">
      <c r="A932">
        <v>28</v>
      </c>
      <c r="B932" t="s">
        <v>30</v>
      </c>
      <c r="C932" t="str">
        <f>".407"</f>
        <v>.407</v>
      </c>
      <c r="D932" t="str">
        <f>".474"</f>
        <v>.474</v>
      </c>
      <c r="E932" t="str">
        <f>".559"</f>
        <v>.559</v>
      </c>
      <c r="F932" t="str">
        <f>".667"</f>
        <v>.667</v>
      </c>
      <c r="G932" t="str">
        <f>".424"</f>
        <v>.424</v>
      </c>
      <c r="H932" t="str">
        <f>".2531"</f>
        <v>.2531</v>
      </c>
    </row>
    <row r="933" spans="1:8" ht="14.25">
      <c r="A933">
        <v>29</v>
      </c>
      <c r="B933" t="s">
        <v>25</v>
      </c>
      <c r="C933" t="str">
        <f>".584"</f>
        <v>.584</v>
      </c>
      <c r="D933" t="str">
        <f>".396"</f>
        <v>.396</v>
      </c>
      <c r="E933" t="str">
        <f>".597"</f>
        <v>.597</v>
      </c>
      <c r="F933" t="str">
        <f>".479"</f>
        <v>.479</v>
      </c>
      <c r="G933" t="str">
        <f>".477"</f>
        <v>.477</v>
      </c>
      <c r="H933" t="str">
        <f>".2533"</f>
        <v>.2533</v>
      </c>
    </row>
    <row r="934" spans="1:8" ht="14.25">
      <c r="A934">
        <v>30</v>
      </c>
      <c r="B934" t="s">
        <v>101</v>
      </c>
      <c r="C934" t="str">
        <f>".463"</f>
        <v>.463</v>
      </c>
      <c r="D934" t="str">
        <f>".308"</f>
        <v>.308</v>
      </c>
      <c r="E934" t="str">
        <f>".668"</f>
        <v>.668</v>
      </c>
      <c r="F934" t="str">
        <f>".342"</f>
        <v>.342</v>
      </c>
      <c r="G934" t="str">
        <f>".761"</f>
        <v>.761</v>
      </c>
      <c r="H934" t="str">
        <f>".2542"</f>
        <v>.2542</v>
      </c>
    </row>
    <row r="935" spans="1:8" ht="14.25">
      <c r="A935">
        <v>31</v>
      </c>
      <c r="B935" t="s">
        <v>140</v>
      </c>
      <c r="C935" t="str">
        <f>".721"</f>
        <v>.721</v>
      </c>
      <c r="D935" t="str">
        <f>".349"</f>
        <v>.349</v>
      </c>
      <c r="E935" t="str">
        <f>".681"</f>
        <v>.681</v>
      </c>
      <c r="F935" t="str">
        <f>".461"</f>
        <v>.461</v>
      </c>
      <c r="G935" t="str">
        <f>".340"</f>
        <v>.340</v>
      </c>
      <c r="H935" t="str">
        <f>".2552"</f>
        <v>.2552</v>
      </c>
    </row>
    <row r="936" spans="1:8" ht="14.25">
      <c r="A936">
        <v>32</v>
      </c>
      <c r="B936" t="s">
        <v>120</v>
      </c>
      <c r="C936" t="str">
        <f>".368"</f>
        <v>.368</v>
      </c>
      <c r="D936" t="str">
        <f>".382"</f>
        <v>.382</v>
      </c>
      <c r="E936" t="str">
        <f>".443"</f>
        <v>.443</v>
      </c>
      <c r="F936" t="str">
        <f>".817"</f>
        <v>.817</v>
      </c>
      <c r="G936" t="str">
        <f>".546"</f>
        <v>.546</v>
      </c>
      <c r="H936" t="str">
        <f>".2556"</f>
        <v>.2556</v>
      </c>
    </row>
    <row r="937" spans="1:8" ht="14.25">
      <c r="A937">
        <v>33</v>
      </c>
      <c r="B937" t="s">
        <v>46</v>
      </c>
      <c r="C937" t="str">
        <f>".496"</f>
        <v>.496</v>
      </c>
      <c r="D937" t="str">
        <f>".508"</f>
        <v>.508</v>
      </c>
      <c r="E937" t="str">
        <f>".439"</f>
        <v>.439</v>
      </c>
      <c r="F937" t="str">
        <f>".619"</f>
        <v>.619</v>
      </c>
      <c r="G937" t="str">
        <f>".505"</f>
        <v>.505</v>
      </c>
      <c r="H937" t="str">
        <f>".2567"</f>
        <v>.2567</v>
      </c>
    </row>
    <row r="938" spans="1:8" ht="14.25">
      <c r="A938">
        <v>34</v>
      </c>
      <c r="B938" t="s">
        <v>164</v>
      </c>
      <c r="C938" t="str">
        <f>".419"</f>
        <v>.419</v>
      </c>
      <c r="D938" t="str">
        <f>".447"</f>
        <v>.447</v>
      </c>
      <c r="E938" t="str">
        <f>".536"</f>
        <v>.536</v>
      </c>
      <c r="F938" t="str">
        <f>".446"</f>
        <v>.446</v>
      </c>
      <c r="G938" t="str">
        <f>".727"</f>
        <v>.727</v>
      </c>
      <c r="H938" t="str">
        <f>".2575"</f>
        <v>.2575</v>
      </c>
    </row>
    <row r="939" spans="1:8" ht="14.25">
      <c r="A939">
        <v>35</v>
      </c>
      <c r="B939" t="s">
        <v>118</v>
      </c>
      <c r="C939" t="str">
        <f>".617"</f>
        <v>.617</v>
      </c>
      <c r="D939" t="str">
        <f>".359"</f>
        <v>.359</v>
      </c>
      <c r="E939" t="str">
        <f>".461"</f>
        <v>.461</v>
      </c>
      <c r="F939" t="str">
        <f>".530"</f>
        <v>.530</v>
      </c>
      <c r="G939" t="str">
        <f>".610"</f>
        <v>.610</v>
      </c>
      <c r="H939" t="str">
        <f>".2577"</f>
        <v>.2577</v>
      </c>
    </row>
    <row r="940" spans="1:8" ht="14.25">
      <c r="A940">
        <v>36</v>
      </c>
      <c r="B940" t="s">
        <v>150</v>
      </c>
      <c r="C940" t="str">
        <f>".560"</f>
        <v>.560</v>
      </c>
      <c r="D940" t="str">
        <f>".323"</f>
        <v>.323</v>
      </c>
      <c r="E940" t="str">
        <f>".452"</f>
        <v>.452</v>
      </c>
      <c r="F940" t="str">
        <f>".732"</f>
        <v>.732</v>
      </c>
      <c r="G940" t="str">
        <f>".513"</f>
        <v>.513</v>
      </c>
      <c r="H940" t="str">
        <f>".2580"</f>
        <v>.2580</v>
      </c>
    </row>
    <row r="941" spans="1:8" ht="14.25">
      <c r="A941">
        <v>37</v>
      </c>
      <c r="B941" t="s">
        <v>41</v>
      </c>
      <c r="C941" t="str">
        <f>".584"</f>
        <v>.584</v>
      </c>
      <c r="D941" t="str">
        <f>".452"</f>
        <v>.452</v>
      </c>
      <c r="E941" t="str">
        <f>".410"</f>
        <v>.410</v>
      </c>
      <c r="F941" t="str">
        <f>".853"</f>
        <v>.853</v>
      </c>
      <c r="G941" t="str">
        <f>".291"</f>
        <v>.291</v>
      </c>
      <c r="H941" t="str">
        <f>".2590"</f>
        <v>.2590</v>
      </c>
    </row>
    <row r="942" spans="1:8" ht="14.25">
      <c r="A942">
        <v>38</v>
      </c>
      <c r="B942" t="s">
        <v>148</v>
      </c>
      <c r="C942" t="str">
        <f>".339"</f>
        <v>.339</v>
      </c>
      <c r="D942" t="str">
        <f>".729"</f>
        <v>.729</v>
      </c>
      <c r="E942" t="str">
        <f>".450"</f>
        <v>.450</v>
      </c>
      <c r="F942" t="str">
        <f>".410"</f>
        <v>.410</v>
      </c>
      <c r="G942" t="str">
        <f>".677"</f>
        <v>.677</v>
      </c>
      <c r="H942" t="str">
        <f>".2605"</f>
        <v>.2605</v>
      </c>
    </row>
    <row r="943" spans="1:8" ht="14.25">
      <c r="A943">
        <v>39</v>
      </c>
      <c r="B943" t="s">
        <v>37</v>
      </c>
      <c r="C943" t="str">
        <f>".384"</f>
        <v>.384</v>
      </c>
      <c r="D943" t="str">
        <f>".309"</f>
        <v>.309</v>
      </c>
      <c r="E943" t="str">
        <f>".429"</f>
        <v>.429</v>
      </c>
      <c r="F943" t="str">
        <f>".729"</f>
        <v>.729</v>
      </c>
      <c r="G943" t="str">
        <f>".768"</f>
        <v>.768</v>
      </c>
      <c r="H943" t="str">
        <f>".2619"</f>
        <v>.2619</v>
      </c>
    </row>
    <row r="944" spans="1:8" ht="14.25">
      <c r="A944">
        <v>40</v>
      </c>
      <c r="B944" t="s">
        <v>89</v>
      </c>
      <c r="C944" t="str">
        <f>".571"</f>
        <v>.571</v>
      </c>
      <c r="D944" t="str">
        <f>".466"</f>
        <v>.466</v>
      </c>
      <c r="E944" t="str">
        <f>".546"</f>
        <v>.546</v>
      </c>
      <c r="F944" t="str">
        <f>".526"</f>
        <v>.526</v>
      </c>
      <c r="G944" t="str">
        <f>".512"</f>
        <v>.512</v>
      </c>
      <c r="H944" t="str">
        <f>".2621"</f>
        <v>.2621</v>
      </c>
    </row>
    <row r="945" spans="1:8" ht="14.25">
      <c r="A945">
        <v>41</v>
      </c>
      <c r="B945" t="s">
        <v>33</v>
      </c>
      <c r="C945" t="str">
        <f>".498"</f>
        <v>.498</v>
      </c>
      <c r="D945" t="str">
        <f>".254"</f>
        <v>.254</v>
      </c>
      <c r="E945" t="str">
        <f>".646"</f>
        <v>.646</v>
      </c>
      <c r="F945" t="str">
        <f>".619"</f>
        <v>.619</v>
      </c>
      <c r="G945" t="str">
        <f>".606"</f>
        <v>.606</v>
      </c>
      <c r="H945" t="str">
        <f>".2623"</f>
        <v>.2623</v>
      </c>
    </row>
    <row r="946" spans="1:8" ht="14.25">
      <c r="A946">
        <v>42</v>
      </c>
      <c r="B946" t="s">
        <v>68</v>
      </c>
      <c r="C946" t="str">
        <f>".606"</f>
        <v>.606</v>
      </c>
      <c r="D946" t="str">
        <f>".421"</f>
        <v>.421</v>
      </c>
      <c r="E946" t="str">
        <f>".628"</f>
        <v>.628</v>
      </c>
      <c r="F946" t="str">
        <f>".507"</f>
        <v>.507</v>
      </c>
      <c r="G946" t="str">
        <f>".473"</f>
        <v>.473</v>
      </c>
      <c r="H946" t="str">
        <f>".2635"</f>
        <v>.2635</v>
      </c>
    </row>
    <row r="947" spans="1:8" ht="14.25">
      <c r="A947">
        <v>43</v>
      </c>
      <c r="B947" t="s">
        <v>58</v>
      </c>
      <c r="C947" t="str">
        <f>".487"</f>
        <v>.487</v>
      </c>
      <c r="D947" t="str">
        <f>".514"</f>
        <v>.514</v>
      </c>
      <c r="E947" t="str">
        <f>".482"</f>
        <v>.482</v>
      </c>
      <c r="F947" t="str">
        <f>".479"</f>
        <v>.479</v>
      </c>
      <c r="G947" t="str">
        <f>".674"</f>
        <v>.674</v>
      </c>
      <c r="H947" t="str">
        <f>".2636"</f>
        <v>.2636</v>
      </c>
    </row>
    <row r="948" spans="1:8" ht="14.25">
      <c r="A948">
        <v>44</v>
      </c>
      <c r="B948" t="s">
        <v>63</v>
      </c>
      <c r="C948" t="str">
        <f>".618"</f>
        <v>.618</v>
      </c>
      <c r="D948" t="str">
        <f>".258"</f>
        <v>.258</v>
      </c>
      <c r="E948" t="str">
        <f>".706"</f>
        <v>.706</v>
      </c>
      <c r="F948" t="str">
        <f>".694"</f>
        <v>.694</v>
      </c>
      <c r="G948" t="str">
        <f>".388"</f>
        <v>.388</v>
      </c>
      <c r="H948" t="str">
        <f>".2664"</f>
        <v>.2664</v>
      </c>
    </row>
    <row r="949" spans="1:8" ht="14.25">
      <c r="A949">
        <v>45</v>
      </c>
      <c r="B949" t="s">
        <v>48</v>
      </c>
      <c r="C949" t="str">
        <f>".336"</f>
        <v>.336</v>
      </c>
      <c r="D949" t="str">
        <f>".517"</f>
        <v>.517</v>
      </c>
      <c r="E949" t="str">
        <f>".523"</f>
        <v>.523</v>
      </c>
      <c r="F949" t="str">
        <f>".485"</f>
        <v>.485</v>
      </c>
      <c r="G949" t="str">
        <f>".844"</f>
        <v>.844</v>
      </c>
      <c r="H949" t="str">
        <f>".2705"</f>
        <v>.2705</v>
      </c>
    </row>
    <row r="950" spans="1:8" ht="14.25">
      <c r="A950">
        <v>46</v>
      </c>
      <c r="B950" t="s">
        <v>23</v>
      </c>
      <c r="C950" t="str">
        <f>".571"</f>
        <v>.571</v>
      </c>
      <c r="D950" t="str">
        <f>".571"</f>
        <v>.571</v>
      </c>
      <c r="E950" t="str">
        <f>".359"</f>
        <v>.359</v>
      </c>
      <c r="F950" t="str">
        <f>".793"</f>
        <v>.793</v>
      </c>
      <c r="G950" t="str">
        <f>".438"</f>
        <v>.438</v>
      </c>
      <c r="H950" t="str">
        <f>".2732"</f>
        <v>.2732</v>
      </c>
    </row>
    <row r="951" spans="1:8" ht="14.25">
      <c r="A951">
        <v>47</v>
      </c>
      <c r="B951" t="s">
        <v>24</v>
      </c>
      <c r="C951" t="str">
        <f>".375"</f>
        <v>.375</v>
      </c>
      <c r="D951" t="str">
        <f>".818"</f>
        <v>.818</v>
      </c>
      <c r="E951" t="str">
        <f>".422"</f>
        <v>.422</v>
      </c>
      <c r="F951" t="str">
        <f>".382"</f>
        <v>.382</v>
      </c>
      <c r="G951" t="str">
        <f>".739"</f>
        <v>.739</v>
      </c>
      <c r="H951" t="str">
        <f>".2736"</f>
        <v>.2736</v>
      </c>
    </row>
    <row r="952" spans="1:8" ht="14.25">
      <c r="A952">
        <v>48</v>
      </c>
      <c r="B952" t="s">
        <v>55</v>
      </c>
      <c r="C952" t="str">
        <f>".476"</f>
        <v>.476</v>
      </c>
      <c r="D952" t="str">
        <f>".995"</f>
        <v>.995</v>
      </c>
      <c r="E952" t="str">
        <f>".303"</f>
        <v>.303</v>
      </c>
      <c r="F952" t="str">
        <f>".517"</f>
        <v>.517</v>
      </c>
      <c r="G952" t="str">
        <f>".448"</f>
        <v>.448</v>
      </c>
      <c r="H952" t="str">
        <f>".2739"</f>
        <v>.2739</v>
      </c>
    </row>
    <row r="953" spans="1:8" ht="14.25">
      <c r="A953">
        <v>49</v>
      </c>
      <c r="B953" t="s">
        <v>52</v>
      </c>
      <c r="C953" t="str">
        <f>".652"</f>
        <v>.652</v>
      </c>
      <c r="D953" t="str">
        <f>".442"</f>
        <v>.442</v>
      </c>
      <c r="E953" t="str">
        <f>".570"</f>
        <v>.570</v>
      </c>
      <c r="F953" t="str">
        <f>".485"</f>
        <v>.485</v>
      </c>
      <c r="G953" t="str">
        <f>".599"</f>
        <v>.599</v>
      </c>
      <c r="H953" t="str">
        <f>".2748"</f>
        <v>.2748</v>
      </c>
    </row>
    <row r="954" spans="1:8" ht="14.25">
      <c r="A954">
        <v>50</v>
      </c>
      <c r="B954" t="s">
        <v>32</v>
      </c>
      <c r="C954" t="str">
        <f>".410"</f>
        <v>.410</v>
      </c>
      <c r="D954" t="str">
        <f>".681"</f>
        <v>.681</v>
      </c>
      <c r="E954" t="str">
        <f>".658"</f>
        <v>.658</v>
      </c>
      <c r="F954" t="str">
        <f>".508"</f>
        <v>.508</v>
      </c>
      <c r="G954" t="str">
        <f>".493"</f>
        <v>.493</v>
      </c>
      <c r="H954" t="str">
        <f>".2750"</f>
        <v>.2750</v>
      </c>
    </row>
    <row r="955" spans="1:8" ht="14.25">
      <c r="A955">
        <v>51</v>
      </c>
      <c r="B955" t="s">
        <v>90</v>
      </c>
      <c r="C955" t="str">
        <f>".587"</f>
        <v>.587</v>
      </c>
      <c r="D955" t="str">
        <f>".357"</f>
        <v>.357</v>
      </c>
      <c r="E955" t="str">
        <f>".861"</f>
        <v>.861</v>
      </c>
      <c r="F955" t="str">
        <f>".450"</f>
        <v>.450</v>
      </c>
      <c r="G955" t="str">
        <f>".535"</f>
        <v>.535</v>
      </c>
      <c r="H955" t="str">
        <f>".2790"</f>
        <v>.2790</v>
      </c>
    </row>
    <row r="956" spans="1:8" ht="14.25">
      <c r="A956">
        <v>52</v>
      </c>
      <c r="B956" t="s">
        <v>81</v>
      </c>
      <c r="C956" t="str">
        <f>".269"</f>
        <v>.269</v>
      </c>
      <c r="D956" t="str">
        <f>".417"</f>
        <v>.417</v>
      </c>
      <c r="E956" t="str">
        <f>".396"</f>
        <v>.396</v>
      </c>
      <c r="F956" t="str">
        <f>".835"</f>
        <v>.835</v>
      </c>
      <c r="G956" t="str">
        <f>".882"</f>
        <v>.882</v>
      </c>
      <c r="H956" t="str">
        <f>".2799"</f>
        <v>.2799</v>
      </c>
    </row>
    <row r="957" spans="1:8" ht="14.25">
      <c r="A957">
        <v>53</v>
      </c>
      <c r="B957" t="s">
        <v>179</v>
      </c>
      <c r="C957" t="str">
        <f>".367"</f>
        <v>.367</v>
      </c>
      <c r="D957" t="str">
        <f>".268"</f>
        <v>.268</v>
      </c>
      <c r="E957" t="str">
        <f>".486"</f>
        <v>.486</v>
      </c>
      <c r="F957" t="str">
        <f>"1.006"</f>
        <v>1.006</v>
      </c>
      <c r="G957" t="str">
        <f>".681"</f>
        <v>.681</v>
      </c>
      <c r="H957" t="str">
        <f>".2808"</f>
        <v>.2808</v>
      </c>
    </row>
    <row r="958" spans="1:8" ht="14.25">
      <c r="A958">
        <v>54</v>
      </c>
      <c r="B958" t="s">
        <v>74</v>
      </c>
      <c r="C958" t="str">
        <f>".529"</f>
        <v>.529</v>
      </c>
      <c r="D958" t="str">
        <f>".871"</f>
        <v>.871</v>
      </c>
      <c r="E958" t="str">
        <f>".534"</f>
        <v>.534</v>
      </c>
      <c r="F958" t="str">
        <f>".643"</f>
        <v>.643</v>
      </c>
      <c r="G958" t="str">
        <f>".269"</f>
        <v>.269</v>
      </c>
      <c r="H958" t="str">
        <f>".2846"</f>
        <v>.2846</v>
      </c>
    </row>
    <row r="959" spans="1:8" ht="14.25">
      <c r="A959">
        <v>55</v>
      </c>
      <c r="B959" t="s">
        <v>53</v>
      </c>
      <c r="C959" t="str">
        <f>".587"</f>
        <v>.587</v>
      </c>
      <c r="D959" t="str">
        <f>".504"</f>
        <v>.504</v>
      </c>
      <c r="E959" t="str">
        <f>".584"</f>
        <v>.584</v>
      </c>
      <c r="F959" t="str">
        <f>".549"</f>
        <v>.549</v>
      </c>
      <c r="G959" t="str">
        <f>".638"</f>
        <v>.638</v>
      </c>
      <c r="H959" t="str">
        <f>".2862"</f>
        <v>.2862</v>
      </c>
    </row>
    <row r="960" spans="1:8" ht="14.25">
      <c r="A960">
        <v>56</v>
      </c>
      <c r="B960" t="s">
        <v>125</v>
      </c>
      <c r="C960" t="str">
        <f>".267"</f>
        <v>.267</v>
      </c>
      <c r="D960" t="str">
        <f>".623"</f>
        <v>.623</v>
      </c>
      <c r="E960" t="str">
        <f>".761"</f>
        <v>.761</v>
      </c>
      <c r="F960" t="str">
        <f>".527"</f>
        <v>.527</v>
      </c>
      <c r="G960" t="str">
        <f>".685"</f>
        <v>.685</v>
      </c>
      <c r="H960" t="str">
        <f>".2863"</f>
        <v>.2863</v>
      </c>
    </row>
    <row r="961" spans="1:8" ht="14.25">
      <c r="A961">
        <v>57</v>
      </c>
      <c r="B961" t="s">
        <v>62</v>
      </c>
      <c r="C961" t="str">
        <f>".348"</f>
        <v>.348</v>
      </c>
      <c r="D961" t="str">
        <f>".429"</f>
        <v>.429</v>
      </c>
      <c r="E961" t="str">
        <f>".613"</f>
        <v>.613</v>
      </c>
      <c r="F961" t="str">
        <f>".682"</f>
        <v>.682</v>
      </c>
      <c r="G961" t="str">
        <f>".793"</f>
        <v>.793</v>
      </c>
      <c r="H961" t="str">
        <f>".2865"</f>
        <v>.2865</v>
      </c>
    </row>
    <row r="962" spans="1:8" ht="14.25">
      <c r="A962">
        <v>58</v>
      </c>
      <c r="B962" t="s">
        <v>133</v>
      </c>
      <c r="C962" t="str">
        <f>".644"</f>
        <v>.644</v>
      </c>
      <c r="D962" t="str">
        <f>".429"</f>
        <v>.429</v>
      </c>
      <c r="E962" t="str">
        <f>".323"</f>
        <v>.323</v>
      </c>
      <c r="F962" t="str">
        <f>".629"</f>
        <v>.629</v>
      </c>
      <c r="G962" t="str">
        <f>".849"</f>
        <v>.849</v>
      </c>
      <c r="H962" t="str">
        <f>".2874"</f>
        <v>.2874</v>
      </c>
    </row>
    <row r="963" spans="1:8" ht="14.25">
      <c r="A963">
        <v>59</v>
      </c>
      <c r="B963" t="s">
        <v>49</v>
      </c>
      <c r="C963" t="str">
        <f>".503"</f>
        <v>.503</v>
      </c>
      <c r="D963" t="str">
        <f>".664"</f>
        <v>.664</v>
      </c>
      <c r="E963" t="str">
        <f>".733"</f>
        <v>.733</v>
      </c>
      <c r="F963" t="str">
        <f>".323"</f>
        <v>.323</v>
      </c>
      <c r="G963" t="str">
        <f>".656"</f>
        <v>.656</v>
      </c>
      <c r="H963" t="str">
        <f>".2879"</f>
        <v>.2879</v>
      </c>
    </row>
    <row r="964" spans="1:8" ht="14.25">
      <c r="A964">
        <v>60</v>
      </c>
      <c r="B964" t="s">
        <v>39</v>
      </c>
      <c r="C964" t="str">
        <f>".589"</f>
        <v>.589</v>
      </c>
      <c r="D964" t="str">
        <f>".419"</f>
        <v>.419</v>
      </c>
      <c r="E964" t="str">
        <f>".467"</f>
        <v>.467</v>
      </c>
      <c r="F964" t="str">
        <f>".378"</f>
        <v>.378</v>
      </c>
      <c r="G964" t="str">
        <f>"1.026"</f>
        <v>1.026</v>
      </c>
      <c r="H964" t="str">
        <f>".2879"</f>
        <v>.2879</v>
      </c>
    </row>
    <row r="965" spans="1:8" ht="14.25">
      <c r="A965">
        <v>61</v>
      </c>
      <c r="B965" t="s">
        <v>134</v>
      </c>
      <c r="C965" t="str">
        <f>".627"</f>
        <v>.627</v>
      </c>
      <c r="D965" t="str">
        <f>".416"</f>
        <v>.416</v>
      </c>
      <c r="E965" t="str">
        <f>".534"</f>
        <v>.534</v>
      </c>
      <c r="F965" t="str">
        <f>".974"</f>
        <v>.974</v>
      </c>
      <c r="G965" t="str">
        <f>".339"</f>
        <v>.339</v>
      </c>
      <c r="H965" t="str">
        <f>".2890"</f>
        <v>.2890</v>
      </c>
    </row>
    <row r="966" spans="1:8" ht="14.25">
      <c r="A966">
        <v>62</v>
      </c>
      <c r="B966" t="s">
        <v>16</v>
      </c>
      <c r="C966" t="str">
        <f>".605"</f>
        <v>.605</v>
      </c>
      <c r="D966" t="str">
        <f>".714"</f>
        <v>.714</v>
      </c>
      <c r="E966" t="str">
        <f>".447"</f>
        <v>.447</v>
      </c>
      <c r="F966" t="str">
        <f>".489"</f>
        <v>.489</v>
      </c>
      <c r="G966" t="str">
        <f>".658"</f>
        <v>.658</v>
      </c>
      <c r="H966" t="str">
        <f>".2913"</f>
        <v>.2913</v>
      </c>
    </row>
    <row r="967" spans="1:8" ht="14.25">
      <c r="A967">
        <v>63</v>
      </c>
      <c r="B967" t="s">
        <v>64</v>
      </c>
      <c r="C967" t="str">
        <f>".399"</f>
        <v>.399</v>
      </c>
      <c r="D967" t="str">
        <f>".435"</f>
        <v>.435</v>
      </c>
      <c r="E967" t="str">
        <f>".446"</f>
        <v>.446</v>
      </c>
      <c r="F967" t="str">
        <f>".574"</f>
        <v>.574</v>
      </c>
      <c r="G967" t="str">
        <f>"1.069"</f>
        <v>1.069</v>
      </c>
      <c r="H967" t="str">
        <f>".2923"</f>
        <v>.2923</v>
      </c>
    </row>
    <row r="968" spans="1:8" ht="14.25">
      <c r="A968">
        <v>64</v>
      </c>
      <c r="B968" t="s">
        <v>138</v>
      </c>
      <c r="C968" t="str">
        <f>".439"</f>
        <v>.439</v>
      </c>
      <c r="D968" t="str">
        <f>".388"</f>
        <v>.388</v>
      </c>
      <c r="E968" t="str">
        <f>".610"</f>
        <v>.610</v>
      </c>
      <c r="F968" t="str">
        <f>".456"</f>
        <v>.456</v>
      </c>
      <c r="G968" t="str">
        <f>"1.037"</f>
        <v>1.037</v>
      </c>
      <c r="H968" t="str">
        <f>".2930"</f>
        <v>.2930</v>
      </c>
    </row>
    <row r="969" spans="1:8" ht="14.25">
      <c r="A969">
        <v>65</v>
      </c>
      <c r="B969" t="s">
        <v>152</v>
      </c>
      <c r="C969" t="str">
        <f>".645"</f>
        <v>.645</v>
      </c>
      <c r="D969" t="str">
        <f>".571"</f>
        <v>.571</v>
      </c>
      <c r="E969" t="str">
        <f>".534"</f>
        <v>.534</v>
      </c>
      <c r="F969" t="str">
        <f>".327"</f>
        <v>.327</v>
      </c>
      <c r="G969" t="str">
        <f>".861"</f>
        <v>.861</v>
      </c>
      <c r="H969" t="str">
        <f>".2938"</f>
        <v>.2938</v>
      </c>
    </row>
    <row r="970" spans="1:8" ht="14.25">
      <c r="A970">
        <v>66</v>
      </c>
      <c r="B970" t="s">
        <v>59</v>
      </c>
      <c r="C970" t="str">
        <f>".697"</f>
        <v>.697</v>
      </c>
      <c r="D970" t="str">
        <f>".395"</f>
        <v>.395</v>
      </c>
      <c r="E970" t="str">
        <f>".442"</f>
        <v>.442</v>
      </c>
      <c r="F970" t="str">
        <f>".674"</f>
        <v>.674</v>
      </c>
      <c r="G970" t="str">
        <f>".746"</f>
        <v>.746</v>
      </c>
      <c r="H970" t="str">
        <f>".2954"</f>
        <v>.2954</v>
      </c>
    </row>
    <row r="971" spans="1:8" ht="14.25">
      <c r="A971">
        <v>67</v>
      </c>
      <c r="B971" t="s">
        <v>34</v>
      </c>
      <c r="C971" t="str">
        <f>".561"</f>
        <v>.561</v>
      </c>
      <c r="D971" t="str">
        <f>".368"</f>
        <v>.368</v>
      </c>
      <c r="E971" t="str">
        <f>"1.020"</f>
        <v>1.020</v>
      </c>
      <c r="F971" t="str">
        <f>".590"</f>
        <v>.590</v>
      </c>
      <c r="G971" t="str">
        <f>".421"</f>
        <v>.421</v>
      </c>
      <c r="H971" t="str">
        <f>".2960"</f>
        <v>.2960</v>
      </c>
    </row>
    <row r="972" spans="1:8" ht="14.25">
      <c r="A972">
        <v>68</v>
      </c>
      <c r="B972" t="s">
        <v>18</v>
      </c>
      <c r="C972" t="str">
        <f>".811"</f>
        <v>.811</v>
      </c>
      <c r="D972" t="str">
        <f>".375"</f>
        <v>.375</v>
      </c>
      <c r="E972" t="str">
        <f>".592"</f>
        <v>.592</v>
      </c>
      <c r="F972" t="str">
        <f>".541"</f>
        <v>.541</v>
      </c>
      <c r="G972" t="str">
        <f>".688"</f>
        <v>.688</v>
      </c>
      <c r="H972" t="str">
        <f>".3007"</f>
        <v>.3007</v>
      </c>
    </row>
    <row r="973" spans="1:8" ht="14.25">
      <c r="A973">
        <v>69</v>
      </c>
      <c r="B973" t="s">
        <v>57</v>
      </c>
      <c r="C973" t="str">
        <f>".511"</f>
        <v>.511</v>
      </c>
      <c r="D973" t="str">
        <f>".664"</f>
        <v>.664</v>
      </c>
      <c r="E973" t="str">
        <f>".689"</f>
        <v>.689</v>
      </c>
      <c r="F973" t="str">
        <f>".542"</f>
        <v>.542</v>
      </c>
      <c r="G973" t="str">
        <f>".631"</f>
        <v>.631</v>
      </c>
      <c r="H973" t="str">
        <f>".3037"</f>
        <v>.3037</v>
      </c>
    </row>
    <row r="974" spans="1:8" ht="14.25">
      <c r="A974">
        <v>70</v>
      </c>
      <c r="B974" t="s">
        <v>161</v>
      </c>
      <c r="C974" t="str">
        <f>".341"</f>
        <v>.341</v>
      </c>
      <c r="D974" t="str">
        <f>".714"</f>
        <v>.714</v>
      </c>
      <c r="E974" t="str">
        <f>".549"</f>
        <v>.549</v>
      </c>
      <c r="F974" t="str">
        <f>".519"</f>
        <v>.519</v>
      </c>
      <c r="G974" t="str">
        <f>".938"</f>
        <v>.938</v>
      </c>
      <c r="H974" t="str">
        <f>".3061"</f>
        <v>.3061</v>
      </c>
    </row>
    <row r="975" spans="1:8" ht="14.25">
      <c r="A975">
        <v>71</v>
      </c>
      <c r="B975" t="s">
        <v>142</v>
      </c>
      <c r="C975" t="str">
        <f>"1.062"</f>
        <v>1.062</v>
      </c>
      <c r="D975" t="str">
        <f>".355"</f>
        <v>.355</v>
      </c>
      <c r="E975" t="str">
        <f>".497"</f>
        <v>.497</v>
      </c>
      <c r="F975" t="str">
        <f>".579"</f>
        <v>.579</v>
      </c>
      <c r="G975" t="str">
        <f>".571"</f>
        <v>.571</v>
      </c>
      <c r="H975" t="str">
        <f>".3064"</f>
        <v>.3064</v>
      </c>
    </row>
    <row r="976" spans="1:8" ht="14.25">
      <c r="A976">
        <v>72</v>
      </c>
      <c r="B976" t="s">
        <v>130</v>
      </c>
      <c r="C976" t="str">
        <f>".263"</f>
        <v>.263</v>
      </c>
      <c r="D976" t="str">
        <f>".493"</f>
        <v>.493</v>
      </c>
      <c r="E976" t="str">
        <f>".609"</f>
        <v>.609</v>
      </c>
      <c r="F976" t="str">
        <f>".879"</f>
        <v>.879</v>
      </c>
      <c r="G976" t="str">
        <f>".823"</f>
        <v>.823</v>
      </c>
      <c r="H976" t="str">
        <f>".3067"</f>
        <v>.3067</v>
      </c>
    </row>
    <row r="977" spans="1:8" ht="14.25">
      <c r="A977">
        <v>73</v>
      </c>
      <c r="B977" t="s">
        <v>128</v>
      </c>
      <c r="C977" t="str">
        <f>".378"</f>
        <v>.378</v>
      </c>
      <c r="D977" t="str">
        <f>".509"</f>
        <v>.509</v>
      </c>
      <c r="E977" t="str">
        <f>".665"</f>
        <v>.665</v>
      </c>
      <c r="F977" t="str">
        <f>".653"</f>
        <v>.653</v>
      </c>
      <c r="G977" t="str">
        <f>".876"</f>
        <v>.876</v>
      </c>
      <c r="H977" t="str">
        <f>".3081"</f>
        <v>.3081</v>
      </c>
    </row>
    <row r="978" spans="1:8" ht="14.25">
      <c r="A978">
        <v>74</v>
      </c>
      <c r="B978" t="s">
        <v>139</v>
      </c>
      <c r="C978" t="str">
        <f>".722"</f>
        <v>.722</v>
      </c>
      <c r="D978" t="str">
        <f>".541"</f>
        <v>.541</v>
      </c>
      <c r="E978" t="str">
        <f>".967"</f>
        <v>.967</v>
      </c>
      <c r="F978" t="str">
        <f>".195"</f>
        <v>.195</v>
      </c>
      <c r="G978" t="str">
        <f>".660"</f>
        <v>.660</v>
      </c>
      <c r="H978" t="str">
        <f>".3085"</f>
        <v>.3085</v>
      </c>
    </row>
    <row r="979" spans="1:8" ht="14.25">
      <c r="A979">
        <v>75</v>
      </c>
      <c r="B979" t="s">
        <v>167</v>
      </c>
      <c r="C979" t="str">
        <f>".748"</f>
        <v>.748</v>
      </c>
      <c r="D979" t="str">
        <f>".559"</f>
        <v>.559</v>
      </c>
      <c r="E979" t="str">
        <f>".589"</f>
        <v>.589</v>
      </c>
      <c r="F979" t="str">
        <f>".587"</f>
        <v>.587</v>
      </c>
      <c r="G979" t="str">
        <f>".602"</f>
        <v>.602</v>
      </c>
      <c r="H979" t="str">
        <f>".3085"</f>
        <v>.3085</v>
      </c>
    </row>
    <row r="980" spans="1:8" ht="14.25">
      <c r="A980">
        <v>76</v>
      </c>
      <c r="B980" t="s">
        <v>22</v>
      </c>
      <c r="C980" t="str">
        <f>".372"</f>
        <v>.372</v>
      </c>
      <c r="D980" t="str">
        <f>".677"</f>
        <v>.677</v>
      </c>
      <c r="E980" t="str">
        <f>".746"</f>
        <v>.746</v>
      </c>
      <c r="F980" t="str">
        <f>".644"</f>
        <v>.644</v>
      </c>
      <c r="G980" t="str">
        <f>".655"</f>
        <v>.655</v>
      </c>
      <c r="H980" t="str">
        <f>".3094"</f>
        <v>.3094</v>
      </c>
    </row>
    <row r="981" spans="1:8" ht="14.25">
      <c r="A981">
        <v>77</v>
      </c>
      <c r="B981" t="s">
        <v>146</v>
      </c>
      <c r="C981" t="str">
        <f>".354"</f>
        <v>.354</v>
      </c>
      <c r="D981" t="str">
        <f>".307"</f>
        <v>.307</v>
      </c>
      <c r="E981" t="str">
        <f>".850"</f>
        <v>.850</v>
      </c>
      <c r="F981" t="str">
        <f>".868"</f>
        <v>.868</v>
      </c>
      <c r="G981" t="str">
        <f>".722"</f>
        <v>.722</v>
      </c>
      <c r="H981" t="str">
        <f>".3101"</f>
        <v>.3101</v>
      </c>
    </row>
    <row r="982" spans="1:8" ht="14.25">
      <c r="A982">
        <v>78</v>
      </c>
      <c r="B982" t="s">
        <v>176</v>
      </c>
      <c r="C982" t="str">
        <f>".768"</f>
        <v>.768</v>
      </c>
      <c r="D982" t="str">
        <f>".463"</f>
        <v>.463</v>
      </c>
      <c r="E982" t="str">
        <f>".531"</f>
        <v>.531</v>
      </c>
      <c r="F982" t="str">
        <f>".550"</f>
        <v>.550</v>
      </c>
      <c r="G982" t="str">
        <f>".817"</f>
        <v>.817</v>
      </c>
      <c r="H982" t="str">
        <f>".3129"</f>
        <v>.3129</v>
      </c>
    </row>
    <row r="983" spans="1:8" ht="14.25">
      <c r="A983">
        <v>79</v>
      </c>
      <c r="B983" t="s">
        <v>61</v>
      </c>
      <c r="C983" t="str">
        <f>".370"</f>
        <v>.370</v>
      </c>
      <c r="D983" t="str">
        <f>".889"</f>
        <v>.889</v>
      </c>
      <c r="E983" t="str">
        <f>".407"</f>
        <v>.407</v>
      </c>
      <c r="F983" t="str">
        <f>".415"</f>
        <v>.415</v>
      </c>
      <c r="G983" t="str">
        <f>"1.050"</f>
        <v>1.050</v>
      </c>
      <c r="H983" t="str">
        <f>".3131"</f>
        <v>.3131</v>
      </c>
    </row>
    <row r="984" spans="1:8" ht="14.25">
      <c r="A984">
        <v>80</v>
      </c>
      <c r="B984" t="s">
        <v>43</v>
      </c>
      <c r="C984" t="str">
        <f>".431"</f>
        <v>.431</v>
      </c>
      <c r="D984" t="str">
        <f>".307"</f>
        <v>.307</v>
      </c>
      <c r="E984" t="str">
        <f>".596"</f>
        <v>.596</v>
      </c>
      <c r="F984" t="str">
        <f>".676"</f>
        <v>.676</v>
      </c>
      <c r="G984" t="str">
        <f>"1.122"</f>
        <v>1.122</v>
      </c>
      <c r="H984" t="str">
        <f>".3132"</f>
        <v>.3132</v>
      </c>
    </row>
    <row r="985" spans="1:8" ht="14.25">
      <c r="A985">
        <v>81</v>
      </c>
      <c r="B985" t="s">
        <v>163</v>
      </c>
      <c r="C985" t="str">
        <f>".591"</f>
        <v>.591</v>
      </c>
      <c r="D985" t="str">
        <f>".267"</f>
        <v>.267</v>
      </c>
      <c r="E985" t="str">
        <f>".486"</f>
        <v>.486</v>
      </c>
      <c r="F985" t="str">
        <f>".702"</f>
        <v>.702</v>
      </c>
      <c r="G985" t="str">
        <f>"1.094"</f>
        <v>1.094</v>
      </c>
      <c r="H985" t="str">
        <f>".3140"</f>
        <v>.3140</v>
      </c>
    </row>
    <row r="986" spans="1:8" ht="14.25">
      <c r="A986">
        <v>82</v>
      </c>
      <c r="B986" t="s">
        <v>96</v>
      </c>
      <c r="C986" t="str">
        <f>".553"</f>
        <v>.553</v>
      </c>
      <c r="D986" t="str">
        <f>".558"</f>
        <v>.558</v>
      </c>
      <c r="E986" t="str">
        <f>".572"</f>
        <v>.572</v>
      </c>
      <c r="F986" t="str">
        <f>".711"</f>
        <v>.711</v>
      </c>
      <c r="G986" t="str">
        <f>".758"</f>
        <v>.758</v>
      </c>
      <c r="H986" t="str">
        <f>".3152"</f>
        <v>.3152</v>
      </c>
    </row>
    <row r="987" spans="1:8" ht="14.25">
      <c r="A987">
        <v>83</v>
      </c>
      <c r="B987" t="s">
        <v>124</v>
      </c>
      <c r="C987" t="str">
        <f>".433"</f>
        <v>.433</v>
      </c>
      <c r="D987" t="str">
        <f>".393"</f>
        <v>.393</v>
      </c>
      <c r="E987" t="str">
        <f>".579"</f>
        <v>.579</v>
      </c>
      <c r="F987" t="str">
        <f>"1.107"</f>
        <v>1.107</v>
      </c>
      <c r="G987" t="str">
        <f>".649"</f>
        <v>.649</v>
      </c>
      <c r="H987" t="str">
        <f>".3161"</f>
        <v>.3161</v>
      </c>
    </row>
    <row r="988" spans="1:8" ht="14.25">
      <c r="A988">
        <v>84</v>
      </c>
      <c r="B988" t="s">
        <v>51</v>
      </c>
      <c r="C988" t="str">
        <f>".910"</f>
        <v>.910</v>
      </c>
      <c r="D988" t="str">
        <f>".273"</f>
        <v>.273</v>
      </c>
      <c r="E988" t="str">
        <f>".549"</f>
        <v>.549</v>
      </c>
      <c r="F988" t="str">
        <f>".656"</f>
        <v>.656</v>
      </c>
      <c r="G988" t="str">
        <f>".774"</f>
        <v>.774</v>
      </c>
      <c r="H988" t="str">
        <f>".3162"</f>
        <v>.3162</v>
      </c>
    </row>
    <row r="989" spans="1:8" ht="14.25">
      <c r="A989">
        <v>85</v>
      </c>
      <c r="B989" t="s">
        <v>103</v>
      </c>
      <c r="C989" t="str">
        <f>".468"</f>
        <v>.468</v>
      </c>
      <c r="D989" t="str">
        <f>".883"</f>
        <v>.883</v>
      </c>
      <c r="E989" t="str">
        <f>".667"</f>
        <v>.667</v>
      </c>
      <c r="F989" t="str">
        <f>".485"</f>
        <v>.485</v>
      </c>
      <c r="G989" t="str">
        <f>".676"</f>
        <v>.676</v>
      </c>
      <c r="H989" t="str">
        <f>".3179"</f>
        <v>.3179</v>
      </c>
    </row>
    <row r="990" spans="1:8" ht="14.25">
      <c r="A990">
        <v>86</v>
      </c>
      <c r="B990" t="s">
        <v>132</v>
      </c>
      <c r="C990" t="str">
        <f>".671"</f>
        <v>.671</v>
      </c>
      <c r="D990" t="str">
        <f>".387"</f>
        <v>.387</v>
      </c>
      <c r="E990" t="str">
        <f>".572"</f>
        <v>.572</v>
      </c>
      <c r="F990" t="str">
        <f>".712"</f>
        <v>.712</v>
      </c>
      <c r="G990" t="str">
        <f>".846"</f>
        <v>.846</v>
      </c>
      <c r="H990" t="str">
        <f>".3188"</f>
        <v>.3188</v>
      </c>
    </row>
    <row r="991" spans="1:8" ht="14.25">
      <c r="A991">
        <v>87</v>
      </c>
      <c r="B991" t="s">
        <v>151</v>
      </c>
      <c r="C991" t="str">
        <f>".655"</f>
        <v>.655</v>
      </c>
      <c r="D991" t="str">
        <f>".494"</f>
        <v>.494</v>
      </c>
      <c r="E991" t="str">
        <f>".628"</f>
        <v>.628</v>
      </c>
      <c r="F991" t="str">
        <f>".759"</f>
        <v>.759</v>
      </c>
      <c r="G991" t="str">
        <f>".657"</f>
        <v>.657</v>
      </c>
      <c r="H991" t="str">
        <f>".3193"</f>
        <v>.3193</v>
      </c>
    </row>
    <row r="992" spans="1:8" ht="14.25">
      <c r="A992">
        <v>88</v>
      </c>
      <c r="B992" t="s">
        <v>154</v>
      </c>
      <c r="C992" t="str">
        <f>".409"</f>
        <v>.409</v>
      </c>
      <c r="D992" t="str">
        <f>".796"</f>
        <v>.796</v>
      </c>
      <c r="E992" t="str">
        <f>".594"</f>
        <v>.594</v>
      </c>
      <c r="F992" t="str">
        <f>".449"</f>
        <v>.449</v>
      </c>
      <c r="G992" t="str">
        <f>".954"</f>
        <v>.954</v>
      </c>
      <c r="H992" t="str">
        <f>".3202"</f>
        <v>.3202</v>
      </c>
    </row>
    <row r="993" spans="1:8" ht="14.25">
      <c r="A993">
        <v>89</v>
      </c>
      <c r="B993" t="s">
        <v>100</v>
      </c>
      <c r="C993" t="str">
        <f>".731"</f>
        <v>.731</v>
      </c>
      <c r="D993" t="str">
        <f>".804"</f>
        <v>.804</v>
      </c>
      <c r="E993" t="str">
        <f>".474"</f>
        <v>.474</v>
      </c>
      <c r="F993" t="str">
        <f>".429"</f>
        <v>.429</v>
      </c>
      <c r="G993" t="str">
        <f>".793"</f>
        <v>.793</v>
      </c>
      <c r="H993" t="str">
        <f>".3231"</f>
        <v>.3231</v>
      </c>
    </row>
    <row r="994" spans="1:8" ht="14.25">
      <c r="A994">
        <v>90</v>
      </c>
      <c r="B994" t="s">
        <v>174</v>
      </c>
      <c r="C994" t="str">
        <f>".543"</f>
        <v>.543</v>
      </c>
      <c r="D994" t="str">
        <f>".479"</f>
        <v>.479</v>
      </c>
      <c r="E994" t="str">
        <f>".803"</f>
        <v>.803</v>
      </c>
      <c r="F994" t="str">
        <f>".763"</f>
        <v>.763</v>
      </c>
      <c r="G994" t="str">
        <f>".648"</f>
        <v>.648</v>
      </c>
      <c r="H994" t="str">
        <f>".3236"</f>
        <v>.3236</v>
      </c>
    </row>
    <row r="995" spans="1:8" ht="14.25">
      <c r="A995">
        <v>91</v>
      </c>
      <c r="B995" t="s">
        <v>65</v>
      </c>
      <c r="C995" t="str">
        <f>".550"</f>
        <v>.550</v>
      </c>
      <c r="D995" t="str">
        <f>"1.029"</f>
        <v>1.029</v>
      </c>
      <c r="E995" t="str">
        <f>".867"</f>
        <v>.867</v>
      </c>
      <c r="F995" t="str">
        <f>".429"</f>
        <v>.429</v>
      </c>
      <c r="G995" t="str">
        <f>".386"</f>
        <v>.386</v>
      </c>
      <c r="H995" t="str">
        <f>".3261"</f>
        <v>.3261</v>
      </c>
    </row>
    <row r="996" spans="1:8" ht="14.25">
      <c r="A996">
        <v>92</v>
      </c>
      <c r="B996" t="s">
        <v>40</v>
      </c>
      <c r="C996" t="str">
        <f>".833"</f>
        <v>.833</v>
      </c>
      <c r="D996" t="str">
        <f>".746"</f>
        <v>.746</v>
      </c>
      <c r="E996" t="str">
        <f>".595"</f>
        <v>.595</v>
      </c>
      <c r="F996" t="str">
        <f>".709"</f>
        <v>.709</v>
      </c>
      <c r="G996" t="str">
        <f>".394"</f>
        <v>.394</v>
      </c>
      <c r="H996" t="str">
        <f>".3277"</f>
        <v>.3277</v>
      </c>
    </row>
    <row r="997" spans="1:8" ht="14.25">
      <c r="A997">
        <v>93</v>
      </c>
      <c r="B997" t="s">
        <v>171</v>
      </c>
      <c r="C997" t="str">
        <f>".634"</f>
        <v>.634</v>
      </c>
      <c r="D997" t="str">
        <f>".567"</f>
        <v>.567</v>
      </c>
      <c r="E997" t="str">
        <f>".857"</f>
        <v>.857</v>
      </c>
      <c r="F997" t="str">
        <f>".590"</f>
        <v>.590</v>
      </c>
      <c r="G997" t="str">
        <f>".647"</f>
        <v>.647</v>
      </c>
      <c r="H997" t="str">
        <f>".3295"</f>
        <v>.3295</v>
      </c>
    </row>
    <row r="998" spans="1:8" ht="14.25">
      <c r="A998">
        <v>94</v>
      </c>
      <c r="B998" t="s">
        <v>123</v>
      </c>
      <c r="C998" t="str">
        <f>".805"</f>
        <v>.805</v>
      </c>
      <c r="D998" t="str">
        <f>".783"</f>
        <v>.783</v>
      </c>
      <c r="E998" t="str">
        <f>".571"</f>
        <v>.571</v>
      </c>
      <c r="F998" t="str">
        <f>".636"</f>
        <v>.636</v>
      </c>
      <c r="G998" t="str">
        <f>".507"</f>
        <v>.507</v>
      </c>
      <c r="H998" t="str">
        <f>".3302"</f>
        <v>.3302</v>
      </c>
    </row>
    <row r="999" spans="1:8" ht="14.25">
      <c r="A999">
        <v>95</v>
      </c>
      <c r="B999" t="s">
        <v>159</v>
      </c>
      <c r="C999" t="str">
        <f>".377"</f>
        <v>.377</v>
      </c>
      <c r="D999" t="str">
        <f>".502"</f>
        <v>.502</v>
      </c>
      <c r="E999" t="str">
        <f>".619"</f>
        <v>.619</v>
      </c>
      <c r="F999" t="str">
        <f>".863"</f>
        <v>.863</v>
      </c>
      <c r="G999" t="str">
        <f>".948"</f>
        <v>.948</v>
      </c>
      <c r="H999" t="str">
        <f>".3309"</f>
        <v>.3309</v>
      </c>
    </row>
    <row r="1000" spans="1:8" ht="14.25">
      <c r="A1000">
        <v>96</v>
      </c>
      <c r="B1000" t="s">
        <v>86</v>
      </c>
      <c r="C1000" t="str">
        <f>".594"</f>
        <v>.594</v>
      </c>
      <c r="D1000" t="str">
        <f>".593"</f>
        <v>.593</v>
      </c>
      <c r="E1000" t="str">
        <f>".549"</f>
        <v>.549</v>
      </c>
      <c r="F1000" t="str">
        <f>".509"</f>
        <v>.509</v>
      </c>
      <c r="G1000" t="str">
        <f>"1.070"</f>
        <v>1.070</v>
      </c>
      <c r="H1000" t="str">
        <f>".3315"</f>
        <v>.3315</v>
      </c>
    </row>
    <row r="1001" spans="1:8" ht="14.25">
      <c r="A1001">
        <v>97</v>
      </c>
      <c r="B1001" t="s">
        <v>69</v>
      </c>
      <c r="C1001" t="str">
        <f>".522"</f>
        <v>.522</v>
      </c>
      <c r="D1001" t="str">
        <f>".689"</f>
        <v>.689</v>
      </c>
      <c r="E1001" t="str">
        <f>".548"</f>
        <v>.548</v>
      </c>
      <c r="F1001" t="str">
        <f>".850"</f>
        <v>.850</v>
      </c>
      <c r="G1001" t="str">
        <f>".709"</f>
        <v>.709</v>
      </c>
      <c r="H1001" t="str">
        <f>".3318"</f>
        <v>.3318</v>
      </c>
    </row>
    <row r="1002" spans="1:8" ht="14.25">
      <c r="A1002">
        <v>98</v>
      </c>
      <c r="B1002" t="s">
        <v>82</v>
      </c>
      <c r="C1002" t="str">
        <f>".508"</f>
        <v>.508</v>
      </c>
      <c r="D1002" t="str">
        <f>".508"</f>
        <v>.508</v>
      </c>
      <c r="E1002" t="str">
        <f>".760"</f>
        <v>.760</v>
      </c>
      <c r="F1002" t="str">
        <f>".827"</f>
        <v>.827</v>
      </c>
      <c r="G1002" t="str">
        <f>".715"</f>
        <v>.715</v>
      </c>
      <c r="H1002" t="str">
        <f>".3318"</f>
        <v>.3318</v>
      </c>
    </row>
    <row r="1003" spans="1:8" ht="14.25">
      <c r="A1003">
        <v>99</v>
      </c>
      <c r="B1003" t="s">
        <v>116</v>
      </c>
      <c r="C1003" t="str">
        <f>".312"</f>
        <v>.312</v>
      </c>
      <c r="D1003" t="str">
        <f>".570"</f>
        <v>.570</v>
      </c>
      <c r="E1003" t="str">
        <f>".616"</f>
        <v>.616</v>
      </c>
      <c r="F1003" t="str">
        <f>".953"</f>
        <v>.953</v>
      </c>
      <c r="G1003" t="str">
        <f>".870"</f>
        <v>.870</v>
      </c>
      <c r="H1003" t="str">
        <f>".3321"</f>
        <v>.3321</v>
      </c>
    </row>
    <row r="1004" spans="1:8" ht="14.25">
      <c r="A1004">
        <v>100</v>
      </c>
      <c r="B1004" t="s">
        <v>47</v>
      </c>
      <c r="C1004" t="str">
        <f>".535"</f>
        <v>.535</v>
      </c>
      <c r="D1004" t="str">
        <f>"1.018"</f>
        <v>1.018</v>
      </c>
      <c r="E1004" t="str">
        <f>".725"</f>
        <v>.725</v>
      </c>
      <c r="F1004" t="str">
        <f>".629"</f>
        <v>.629</v>
      </c>
      <c r="G1004" t="str">
        <f>".423"</f>
        <v>.423</v>
      </c>
      <c r="H1004" t="str">
        <f>".3330"</f>
        <v>.3330</v>
      </c>
    </row>
    <row r="1005" spans="1:8" ht="14.25">
      <c r="A1005">
        <v>101</v>
      </c>
      <c r="B1005" t="s">
        <v>147</v>
      </c>
      <c r="C1005" t="str">
        <f>".497"</f>
        <v>.497</v>
      </c>
      <c r="D1005" t="str">
        <f>".269"</f>
        <v>.269</v>
      </c>
      <c r="E1005" t="str">
        <f>".732"</f>
        <v>.732</v>
      </c>
      <c r="F1005" t="str">
        <f>"1.053"</f>
        <v>1.053</v>
      </c>
      <c r="G1005" t="str">
        <f>".787"</f>
        <v>.787</v>
      </c>
      <c r="H1005" t="str">
        <f>".3338"</f>
        <v>.3338</v>
      </c>
    </row>
    <row r="1006" spans="1:8" ht="14.25">
      <c r="A1006">
        <v>102</v>
      </c>
      <c r="B1006" t="s">
        <v>71</v>
      </c>
      <c r="C1006" t="str">
        <f>".467"</f>
        <v>.467</v>
      </c>
      <c r="D1006" t="str">
        <f>".857"</f>
        <v>.857</v>
      </c>
      <c r="E1006" t="str">
        <f>".844"</f>
        <v>.844</v>
      </c>
      <c r="F1006" t="str">
        <f>".704"</f>
        <v>.704</v>
      </c>
      <c r="G1006" t="str">
        <f>".471"</f>
        <v>.471</v>
      </c>
      <c r="H1006" t="str">
        <f>".3343"</f>
        <v>.3343</v>
      </c>
    </row>
    <row r="1007" spans="1:8" ht="14.25">
      <c r="A1007">
        <v>103</v>
      </c>
      <c r="B1007" t="s">
        <v>56</v>
      </c>
      <c r="C1007" t="str">
        <f>".406"</f>
        <v>.406</v>
      </c>
      <c r="D1007" t="str">
        <f>".548"</f>
        <v>.548</v>
      </c>
      <c r="E1007" t="str">
        <f>".536"</f>
        <v>.536</v>
      </c>
      <c r="F1007" t="str">
        <f>".833"</f>
        <v>.833</v>
      </c>
      <c r="G1007" t="str">
        <f>"1.022"</f>
        <v>1.022</v>
      </c>
      <c r="H1007" t="str">
        <f>".3345"</f>
        <v>.3345</v>
      </c>
    </row>
    <row r="1008" spans="1:8" ht="14.25">
      <c r="A1008">
        <v>104</v>
      </c>
      <c r="B1008" t="s">
        <v>127</v>
      </c>
      <c r="C1008" t="str">
        <f>".451"</f>
        <v>.451</v>
      </c>
      <c r="D1008" t="str">
        <f>".982"</f>
        <v>.982</v>
      </c>
      <c r="E1008" t="str">
        <f>".713"</f>
        <v>.713</v>
      </c>
      <c r="F1008" t="str">
        <f>".807"</f>
        <v>.807</v>
      </c>
      <c r="G1008" t="str">
        <f>".404"</f>
        <v>.404</v>
      </c>
      <c r="H1008" t="str">
        <f>".3357"</f>
        <v>.3357</v>
      </c>
    </row>
    <row r="1009" spans="1:8" ht="14.25">
      <c r="A1009">
        <v>105</v>
      </c>
      <c r="B1009" t="s">
        <v>94</v>
      </c>
      <c r="C1009" t="str">
        <f>".803"</f>
        <v>.803</v>
      </c>
      <c r="D1009" t="str">
        <f>".941"</f>
        <v>.941</v>
      </c>
      <c r="E1009" t="str">
        <f>".547"</f>
        <v>.547</v>
      </c>
      <c r="F1009" t="str">
        <f>".460"</f>
        <v>.460</v>
      </c>
      <c r="G1009" t="str">
        <f>".606"</f>
        <v>.606</v>
      </c>
      <c r="H1009" t="str">
        <f>".3357"</f>
        <v>.3357</v>
      </c>
    </row>
    <row r="1010" spans="1:8" ht="14.25">
      <c r="A1010">
        <v>106</v>
      </c>
      <c r="B1010" t="s">
        <v>157</v>
      </c>
      <c r="C1010" t="str">
        <f>".339"</f>
        <v>.339</v>
      </c>
      <c r="D1010" t="str">
        <f>".523"</f>
        <v>.523</v>
      </c>
      <c r="E1010" t="str">
        <f>".883"</f>
        <v>.883</v>
      </c>
      <c r="F1010" t="str">
        <f>".843"</f>
        <v>.843</v>
      </c>
      <c r="G1010" t="str">
        <f>".796"</f>
        <v>.796</v>
      </c>
      <c r="H1010" t="str">
        <f>".3384"</f>
        <v>.3384</v>
      </c>
    </row>
    <row r="1011" spans="1:8" ht="14.25">
      <c r="A1011">
        <v>107</v>
      </c>
      <c r="B1011" t="s">
        <v>35</v>
      </c>
      <c r="C1011" t="str">
        <f>".344"</f>
        <v>.344</v>
      </c>
      <c r="D1011" t="str">
        <f>".868"</f>
        <v>.868</v>
      </c>
      <c r="E1011" t="str">
        <f>".503"</f>
        <v>.503</v>
      </c>
      <c r="F1011" t="str">
        <f>".794"</f>
        <v>.794</v>
      </c>
      <c r="G1011" t="str">
        <f>".885"</f>
        <v>.885</v>
      </c>
      <c r="H1011" t="str">
        <f>".3394"</f>
        <v>.3394</v>
      </c>
    </row>
    <row r="1012" spans="1:8" ht="14.25">
      <c r="A1012">
        <v>108</v>
      </c>
      <c r="B1012" t="s">
        <v>92</v>
      </c>
      <c r="C1012" t="str">
        <f>".702"</f>
        <v>.702</v>
      </c>
      <c r="D1012" t="str">
        <f>".604"</f>
        <v>.604</v>
      </c>
      <c r="E1012" t="str">
        <f>".553"</f>
        <v>.553</v>
      </c>
      <c r="F1012" t="str">
        <f>".670"</f>
        <v>.670</v>
      </c>
      <c r="G1012" t="str">
        <f>".865"</f>
        <v>.865</v>
      </c>
      <c r="H1012" t="str">
        <f>".3394"</f>
        <v>.3394</v>
      </c>
    </row>
    <row r="1013" spans="1:8" ht="14.25">
      <c r="A1013">
        <v>109</v>
      </c>
      <c r="B1013" t="s">
        <v>149</v>
      </c>
      <c r="C1013" t="str">
        <f>".883"</f>
        <v>.883</v>
      </c>
      <c r="D1013" t="str">
        <f>".757"</f>
        <v>.757</v>
      </c>
      <c r="E1013" t="str">
        <f>".631"</f>
        <v>.631</v>
      </c>
      <c r="F1013" t="str">
        <f>".442"</f>
        <v>.442</v>
      </c>
      <c r="G1013" t="str">
        <f>".707"</f>
        <v>.707</v>
      </c>
      <c r="H1013" t="str">
        <f>".3420"</f>
        <v>.3420</v>
      </c>
    </row>
    <row r="1014" spans="1:8" ht="14.25">
      <c r="A1014">
        <v>110</v>
      </c>
      <c r="B1014" t="s">
        <v>166</v>
      </c>
      <c r="C1014" t="str">
        <f>".373"</f>
        <v>.373</v>
      </c>
      <c r="D1014" t="str">
        <f>".797"</f>
        <v>.797</v>
      </c>
      <c r="E1014" t="str">
        <f>".490"</f>
        <v>.490</v>
      </c>
      <c r="F1014" t="str">
        <f>".518"</f>
        <v>.518</v>
      </c>
      <c r="G1014" t="str">
        <f>"1.295"</f>
        <v>1.295</v>
      </c>
      <c r="H1014" t="str">
        <f>".3473"</f>
        <v>.3473</v>
      </c>
    </row>
    <row r="1015" spans="1:8" ht="14.25">
      <c r="A1015">
        <v>111</v>
      </c>
      <c r="B1015" t="s">
        <v>119</v>
      </c>
      <c r="C1015" t="str">
        <f>".532"</f>
        <v>.532</v>
      </c>
      <c r="D1015" t="str">
        <f>".596"</f>
        <v>.596</v>
      </c>
      <c r="E1015" t="str">
        <f>"1.189"</f>
        <v>1.189</v>
      </c>
      <c r="F1015" t="str">
        <f>".664"</f>
        <v>.664</v>
      </c>
      <c r="G1015" t="str">
        <f>".497"</f>
        <v>.497</v>
      </c>
      <c r="H1015" t="str">
        <f>".3478"</f>
        <v>.3478</v>
      </c>
    </row>
    <row r="1016" spans="1:8" ht="14.25">
      <c r="A1016">
        <v>112</v>
      </c>
      <c r="B1016" t="s">
        <v>91</v>
      </c>
      <c r="C1016" t="str">
        <f>".541"</f>
        <v>.541</v>
      </c>
      <c r="D1016" t="str">
        <f>".653"</f>
        <v>.653</v>
      </c>
      <c r="E1016" t="str">
        <f>".771"</f>
        <v>.771</v>
      </c>
      <c r="F1016" t="str">
        <f>".863"</f>
        <v>.863</v>
      </c>
      <c r="G1016" t="str">
        <f>".662"</f>
        <v>.662</v>
      </c>
      <c r="H1016" t="str">
        <f>".3490"</f>
        <v>.3490</v>
      </c>
    </row>
    <row r="1017" spans="1:8" ht="14.25">
      <c r="A1017">
        <v>113</v>
      </c>
      <c r="B1017" t="s">
        <v>172</v>
      </c>
      <c r="C1017" t="str">
        <f>".447"</f>
        <v>.447</v>
      </c>
      <c r="D1017" t="str">
        <f>".860"</f>
        <v>.860</v>
      </c>
      <c r="E1017" t="str">
        <f>".482"</f>
        <v>.482</v>
      </c>
      <c r="F1017" t="str">
        <f>".806"</f>
        <v>.806</v>
      </c>
      <c r="G1017" t="str">
        <f>".929"</f>
        <v>.929</v>
      </c>
      <c r="H1017" t="str">
        <f>".3524"</f>
        <v>.3524</v>
      </c>
    </row>
    <row r="1018" spans="1:8" ht="14.25">
      <c r="A1018">
        <v>114</v>
      </c>
      <c r="B1018" t="s">
        <v>129</v>
      </c>
      <c r="C1018" t="str">
        <f>".729"</f>
        <v>.729</v>
      </c>
      <c r="D1018" t="str">
        <f>".549"</f>
        <v>.549</v>
      </c>
      <c r="E1018" t="str">
        <f>".704"</f>
        <v>.704</v>
      </c>
      <c r="F1018" t="str">
        <f>".668"</f>
        <v>.668</v>
      </c>
      <c r="G1018" t="str">
        <f>".925"</f>
        <v>.925</v>
      </c>
      <c r="H1018" t="str">
        <f>".3575"</f>
        <v>.3575</v>
      </c>
    </row>
    <row r="1019" spans="1:8" ht="14.25">
      <c r="A1019">
        <v>115</v>
      </c>
      <c r="B1019" t="s">
        <v>98</v>
      </c>
      <c r="C1019" t="str">
        <f>".656"</f>
        <v>.656</v>
      </c>
      <c r="D1019" t="str">
        <f>".677"</f>
        <v>.677</v>
      </c>
      <c r="E1019" t="str">
        <f>".733"</f>
        <v>.733</v>
      </c>
      <c r="F1019" t="str">
        <f>".929"</f>
        <v>.929</v>
      </c>
      <c r="G1019" t="str">
        <f>".613"</f>
        <v>.613</v>
      </c>
      <c r="H1019" t="str">
        <f>".3608"</f>
        <v>.3608</v>
      </c>
    </row>
    <row r="1020" spans="1:8" ht="14.25">
      <c r="A1020">
        <v>116</v>
      </c>
      <c r="B1020" t="s">
        <v>84</v>
      </c>
      <c r="C1020" t="str">
        <f>".897"</f>
        <v>.897</v>
      </c>
      <c r="D1020" t="str">
        <f>".726"</f>
        <v>.726</v>
      </c>
      <c r="E1020" t="str">
        <f>".709"</f>
        <v>.709</v>
      </c>
      <c r="F1020" t="str">
        <f>".571"</f>
        <v>.571</v>
      </c>
      <c r="G1020" t="str">
        <f>".719"</f>
        <v>.719</v>
      </c>
      <c r="H1020" t="str">
        <f>".3622"</f>
        <v>.3622</v>
      </c>
    </row>
    <row r="1021" spans="1:8" ht="14.25">
      <c r="A1021">
        <v>117</v>
      </c>
      <c r="B1021" t="s">
        <v>169</v>
      </c>
      <c r="C1021" t="str">
        <f>".629"</f>
        <v>.629</v>
      </c>
      <c r="D1021" t="str">
        <f>".549"</f>
        <v>.549</v>
      </c>
      <c r="E1021" t="str">
        <f>".729"</f>
        <v>.729</v>
      </c>
      <c r="F1021" t="str">
        <f>".784"</f>
        <v>.784</v>
      </c>
      <c r="G1021" t="str">
        <f>".934"</f>
        <v>.934</v>
      </c>
      <c r="H1021" t="str">
        <f>".3625"</f>
        <v>.3625</v>
      </c>
    </row>
    <row r="1022" spans="1:8" ht="14.25">
      <c r="A1022">
        <v>118</v>
      </c>
      <c r="B1022" t="s">
        <v>135</v>
      </c>
      <c r="C1022" t="str">
        <f>".573"</f>
        <v>.573</v>
      </c>
      <c r="D1022" t="str">
        <f>".583"</f>
        <v>.583</v>
      </c>
      <c r="E1022" t="str">
        <f>"1.177"</f>
        <v>1.177</v>
      </c>
      <c r="F1022" t="str">
        <f>".669"</f>
        <v>.669</v>
      </c>
      <c r="G1022" t="str">
        <f>".625"</f>
        <v>.625</v>
      </c>
      <c r="H1022" t="str">
        <f>".3627"</f>
        <v>.3627</v>
      </c>
    </row>
    <row r="1023" spans="1:8" ht="14.25">
      <c r="A1023">
        <v>119</v>
      </c>
      <c r="B1023" t="s">
        <v>143</v>
      </c>
      <c r="C1023" t="str">
        <f>"1.074"</f>
        <v>1.074</v>
      </c>
      <c r="D1023" t="str">
        <f>".611"</f>
        <v>.611</v>
      </c>
      <c r="E1023" t="str">
        <f>".919"</f>
        <v>.919</v>
      </c>
      <c r="F1023" t="str">
        <f>".594"</f>
        <v>.594</v>
      </c>
      <c r="G1023" t="str">
        <f>".429"</f>
        <v>.429</v>
      </c>
      <c r="H1023" t="str">
        <f>".3627"</f>
        <v>.3627</v>
      </c>
    </row>
    <row r="1024" spans="1:8" ht="14.25">
      <c r="A1024">
        <v>120</v>
      </c>
      <c r="B1024" t="s">
        <v>75</v>
      </c>
      <c r="C1024" t="str">
        <f>".418"</f>
        <v>.418</v>
      </c>
      <c r="D1024" t="str">
        <f>".397"</f>
        <v>.397</v>
      </c>
      <c r="E1024" t="str">
        <f>"1.134"</f>
        <v>1.134</v>
      </c>
      <c r="F1024" t="str">
        <f>".845"</f>
        <v>.845</v>
      </c>
      <c r="G1024" t="str">
        <f>".846"</f>
        <v>.846</v>
      </c>
      <c r="H1024" t="str">
        <f>".3640"</f>
        <v>.3640</v>
      </c>
    </row>
    <row r="1025" spans="1:8" ht="14.25">
      <c r="A1025">
        <v>121</v>
      </c>
      <c r="B1025" t="s">
        <v>165</v>
      </c>
      <c r="C1025" t="str">
        <f>".397"</f>
        <v>.397</v>
      </c>
      <c r="D1025" t="str">
        <f>".763"</f>
        <v>.763</v>
      </c>
      <c r="E1025" t="str">
        <f>".494"</f>
        <v>.494</v>
      </c>
      <c r="F1025" t="str">
        <f>".696"</f>
        <v>.696</v>
      </c>
      <c r="G1025" t="str">
        <f>"1.306"</f>
        <v>1.306</v>
      </c>
      <c r="H1025" t="str">
        <f>".3656"</f>
        <v>.3656</v>
      </c>
    </row>
    <row r="1026" spans="1:8" ht="14.25">
      <c r="A1026">
        <v>122</v>
      </c>
      <c r="B1026" t="s">
        <v>102</v>
      </c>
      <c r="C1026" t="str">
        <f>".721"</f>
        <v>.721</v>
      </c>
      <c r="D1026" t="str">
        <f>".709"</f>
        <v>.709</v>
      </c>
      <c r="E1026" t="str">
        <f>".673"</f>
        <v>.673</v>
      </c>
      <c r="F1026" t="str">
        <f>".646"</f>
        <v>.646</v>
      </c>
      <c r="G1026" t="str">
        <f>".939"</f>
        <v>.939</v>
      </c>
      <c r="H1026" t="str">
        <f>".3688"</f>
        <v>.3688</v>
      </c>
    </row>
    <row r="1027" spans="1:8" ht="14.25">
      <c r="A1027">
        <v>123</v>
      </c>
      <c r="B1027" t="s">
        <v>175</v>
      </c>
      <c r="C1027" t="str">
        <f>".659"</f>
        <v>.659</v>
      </c>
      <c r="D1027" t="str">
        <f>".929"</f>
        <v>.929</v>
      </c>
      <c r="E1027" t="str">
        <f>".705"</f>
        <v>.705</v>
      </c>
      <c r="F1027" t="str">
        <f>".524"</f>
        <v>.524</v>
      </c>
      <c r="G1027" t="str">
        <f>".878"</f>
        <v>.878</v>
      </c>
      <c r="H1027" t="str">
        <f>".3695"</f>
        <v>.3695</v>
      </c>
    </row>
    <row r="1028" spans="1:8" ht="14.25">
      <c r="A1028">
        <v>124</v>
      </c>
      <c r="B1028" t="s">
        <v>78</v>
      </c>
      <c r="C1028" t="str">
        <f>".796"</f>
        <v>.796</v>
      </c>
      <c r="D1028" t="str">
        <f>".826"</f>
        <v>.826</v>
      </c>
      <c r="E1028" t="str">
        <f>".583"</f>
        <v>.583</v>
      </c>
      <c r="F1028" t="str">
        <f>".742"</f>
        <v>.742</v>
      </c>
      <c r="G1028" t="str">
        <f>".770"</f>
        <v>.770</v>
      </c>
      <c r="H1028" t="str">
        <f>".3717"</f>
        <v>.3717</v>
      </c>
    </row>
    <row r="1029" spans="1:8" ht="14.25">
      <c r="A1029">
        <v>125</v>
      </c>
      <c r="B1029" t="s">
        <v>153</v>
      </c>
      <c r="C1029" t="str">
        <f>".546"</f>
        <v>.546</v>
      </c>
      <c r="D1029" t="str">
        <f>".649"</f>
        <v>.649</v>
      </c>
      <c r="E1029" t="str">
        <f>".801"</f>
        <v>.801</v>
      </c>
      <c r="F1029" t="str">
        <f>"1.101"</f>
        <v>1.101</v>
      </c>
      <c r="G1029" t="str">
        <f>".624"</f>
        <v>.624</v>
      </c>
      <c r="H1029" t="str">
        <f>".3721"</f>
        <v>.3721</v>
      </c>
    </row>
    <row r="1030" spans="1:8" ht="14.25">
      <c r="A1030">
        <v>126</v>
      </c>
      <c r="B1030" t="s">
        <v>97</v>
      </c>
      <c r="C1030" t="str">
        <f>".477"</f>
        <v>.477</v>
      </c>
      <c r="D1030" t="str">
        <f>".665"</f>
        <v>.665</v>
      </c>
      <c r="E1030" t="str">
        <f>"1.157"</f>
        <v>1.157</v>
      </c>
      <c r="F1030" t="str">
        <f>".573"</f>
        <v>.573</v>
      </c>
      <c r="G1030" t="str">
        <f>".890"</f>
        <v>.890</v>
      </c>
      <c r="H1030" t="str">
        <f>".3762"</f>
        <v>.3762</v>
      </c>
    </row>
    <row r="1031" spans="1:8" ht="14.25">
      <c r="A1031">
        <v>127</v>
      </c>
      <c r="B1031" t="s">
        <v>144</v>
      </c>
      <c r="C1031" t="str">
        <f>".879"</f>
        <v>.879</v>
      </c>
      <c r="D1031" t="str">
        <f>".684"</f>
        <v>.684</v>
      </c>
      <c r="E1031" t="str">
        <f>".630"</f>
        <v>.630</v>
      </c>
      <c r="F1031" t="str">
        <f>".943"</f>
        <v>.943</v>
      </c>
      <c r="G1031" t="str">
        <f>".644"</f>
        <v>.644</v>
      </c>
      <c r="H1031" t="str">
        <f>".3780"</f>
        <v>.3780</v>
      </c>
    </row>
    <row r="1032" spans="1:8" ht="14.25">
      <c r="A1032">
        <v>128</v>
      </c>
      <c r="B1032" t="s">
        <v>73</v>
      </c>
      <c r="C1032" t="str">
        <f>".530"</f>
        <v>.530</v>
      </c>
      <c r="D1032" t="str">
        <f>"1.350"</f>
        <v>1.350</v>
      </c>
      <c r="E1032" t="str">
        <f>".940"</f>
        <v>.940</v>
      </c>
      <c r="F1032" t="str">
        <f>".593"</f>
        <v>.593</v>
      </c>
      <c r="G1032" t="str">
        <f>".369"</f>
        <v>.369</v>
      </c>
      <c r="H1032" t="str">
        <f>".3782"</f>
        <v>.3782</v>
      </c>
    </row>
    <row r="1033" spans="1:8" ht="14.25">
      <c r="A1033">
        <v>129</v>
      </c>
      <c r="B1033" t="s">
        <v>162</v>
      </c>
      <c r="C1033" t="str">
        <f>".979"</f>
        <v>.979</v>
      </c>
      <c r="D1033" t="str">
        <f>".640"</f>
        <v>.640</v>
      </c>
      <c r="E1033" t="str">
        <f>".536"</f>
        <v>.536</v>
      </c>
      <c r="F1033" t="str">
        <f>".838"</f>
        <v>.838</v>
      </c>
      <c r="G1033" t="str">
        <f>".807"</f>
        <v>.807</v>
      </c>
      <c r="H1033" t="str">
        <f>".3800"</f>
        <v>.3800</v>
      </c>
    </row>
    <row r="1034" spans="1:8" ht="14.25">
      <c r="A1034">
        <v>130</v>
      </c>
      <c r="B1034" t="s">
        <v>95</v>
      </c>
      <c r="C1034" t="str">
        <f>".661"</f>
        <v>.661</v>
      </c>
      <c r="D1034" t="str">
        <f>".667"</f>
        <v>.667</v>
      </c>
      <c r="E1034" t="str">
        <f>".565"</f>
        <v>.565</v>
      </c>
      <c r="F1034" t="str">
        <f>"1.088"</f>
        <v>1.088</v>
      </c>
      <c r="G1034" t="str">
        <f>".861"</f>
        <v>.861</v>
      </c>
      <c r="H1034" t="str">
        <f>".3842"</f>
        <v>.3842</v>
      </c>
    </row>
    <row r="1035" spans="1:8" ht="14.25">
      <c r="A1035">
        <v>131</v>
      </c>
      <c r="B1035" t="s">
        <v>170</v>
      </c>
      <c r="C1035" t="str">
        <f>".537"</f>
        <v>.537</v>
      </c>
      <c r="D1035" t="str">
        <f>".423"</f>
        <v>.423</v>
      </c>
      <c r="E1035" t="str">
        <f>".931"</f>
        <v>.931</v>
      </c>
      <c r="F1035" t="str">
        <f>".806"</f>
        <v>.806</v>
      </c>
      <c r="G1035" t="str">
        <f>"1.164"</f>
        <v>1.164</v>
      </c>
      <c r="H1035" t="str">
        <f>".3861"</f>
        <v>.3861</v>
      </c>
    </row>
    <row r="1036" spans="1:8" ht="14.25">
      <c r="A1036">
        <v>132</v>
      </c>
      <c r="B1036" t="s">
        <v>160</v>
      </c>
      <c r="C1036" t="str">
        <f>".630"</f>
        <v>.630</v>
      </c>
      <c r="D1036" t="str">
        <f>".656"</f>
        <v>.656</v>
      </c>
      <c r="E1036" t="str">
        <f>"1.190"</f>
        <v>1.190</v>
      </c>
      <c r="F1036" t="str">
        <f>".837"</f>
        <v>.837</v>
      </c>
      <c r="G1036" t="str">
        <f>".702"</f>
        <v>.702</v>
      </c>
      <c r="H1036" t="str">
        <f>".4015"</f>
        <v>.4015</v>
      </c>
    </row>
    <row r="1037" spans="1:8" ht="14.25">
      <c r="A1037">
        <v>133</v>
      </c>
      <c r="B1037" t="s">
        <v>117</v>
      </c>
      <c r="C1037" t="str">
        <f>".509"</f>
        <v>.509</v>
      </c>
      <c r="D1037" t="str">
        <f>".687"</f>
        <v>.687</v>
      </c>
      <c r="E1037" t="str">
        <f>"1.092"</f>
        <v>1.092</v>
      </c>
      <c r="F1037" t="str">
        <f>".815"</f>
        <v>.815</v>
      </c>
      <c r="G1037" t="str">
        <f>".913"</f>
        <v>.913</v>
      </c>
      <c r="H1037" t="str">
        <f>".4016"</f>
        <v>.4016</v>
      </c>
    </row>
    <row r="1038" spans="1:8" ht="14.25">
      <c r="A1038">
        <v>134</v>
      </c>
      <c r="B1038" t="s">
        <v>126</v>
      </c>
      <c r="C1038" t="str">
        <f>".987"</f>
        <v>.987</v>
      </c>
      <c r="D1038" t="str">
        <f>".705"</f>
        <v>.705</v>
      </c>
      <c r="E1038" t="str">
        <f>".811"</f>
        <v>.811</v>
      </c>
      <c r="F1038" t="str">
        <f>".810"</f>
        <v>.810</v>
      </c>
      <c r="G1038" t="str">
        <f>".711"</f>
        <v>.711</v>
      </c>
      <c r="H1038" t="str">
        <f>".4024"</f>
        <v>.4024</v>
      </c>
    </row>
    <row r="1039" spans="1:8" ht="14.25">
      <c r="A1039">
        <v>135</v>
      </c>
      <c r="B1039" t="s">
        <v>99</v>
      </c>
      <c r="C1039" t="str">
        <f>".733"</f>
        <v>.733</v>
      </c>
      <c r="D1039" t="str">
        <f>".609"</f>
        <v>.609</v>
      </c>
      <c r="E1039" t="str">
        <f>".807"</f>
        <v>.807</v>
      </c>
      <c r="F1039" t="str">
        <f>"1.112"</f>
        <v>1.112</v>
      </c>
      <c r="G1039" t="str">
        <f>".778"</f>
        <v>.778</v>
      </c>
      <c r="H1039" t="str">
        <f>".4039"</f>
        <v>.4039</v>
      </c>
    </row>
    <row r="1040" spans="1:8" ht="14.25">
      <c r="A1040">
        <v>136</v>
      </c>
      <c r="B1040" t="s">
        <v>131</v>
      </c>
      <c r="C1040" t="str">
        <f>".419"</f>
        <v>.419</v>
      </c>
      <c r="D1040" t="str">
        <f>".891"</f>
        <v>.891</v>
      </c>
      <c r="E1040" t="str">
        <f>".674"</f>
        <v>.674</v>
      </c>
      <c r="F1040" t="str">
        <f>".465"</f>
        <v>.465</v>
      </c>
      <c r="G1040" t="str">
        <f>"1.611"</f>
        <v>1.611</v>
      </c>
      <c r="H1040" t="str">
        <f>".4060"</f>
        <v>.4060</v>
      </c>
    </row>
    <row r="1041" spans="1:8" ht="14.25">
      <c r="A1041">
        <v>137</v>
      </c>
      <c r="B1041" t="s">
        <v>79</v>
      </c>
      <c r="C1041" t="str">
        <f>".770"</f>
        <v>.770</v>
      </c>
      <c r="D1041" t="str">
        <f>"1.495"</f>
        <v>1.495</v>
      </c>
      <c r="E1041" t="str">
        <f>".467"</f>
        <v>.467</v>
      </c>
      <c r="F1041" t="str">
        <f>".861"</f>
        <v>.861</v>
      </c>
      <c r="G1041" t="str">
        <f>".483"</f>
        <v>.483</v>
      </c>
      <c r="H1041" t="str">
        <f>".4076"</f>
        <v>.4076</v>
      </c>
    </row>
    <row r="1042" spans="1:8" ht="14.25">
      <c r="A1042">
        <v>138</v>
      </c>
      <c r="B1042" t="s">
        <v>121</v>
      </c>
      <c r="C1042" t="str">
        <f>".922"</f>
        <v>.922</v>
      </c>
      <c r="D1042" t="str">
        <f>".512"</f>
        <v>.512</v>
      </c>
      <c r="E1042" t="str">
        <f>".569"</f>
        <v>.569</v>
      </c>
      <c r="F1042" t="str">
        <f>"1.374"</f>
        <v>1.374</v>
      </c>
      <c r="G1042" t="str">
        <f>".704"</f>
        <v>.704</v>
      </c>
      <c r="H1042" t="str">
        <f>".4081"</f>
        <v>.4081</v>
      </c>
    </row>
    <row r="1043" spans="1:8" ht="14.25">
      <c r="A1043">
        <v>139</v>
      </c>
      <c r="B1043" t="s">
        <v>72</v>
      </c>
      <c r="C1043" t="str">
        <f>".642"</f>
        <v>.642</v>
      </c>
      <c r="D1043" t="str">
        <f>".547"</f>
        <v>.547</v>
      </c>
      <c r="E1043" t="str">
        <f>".744"</f>
        <v>.744</v>
      </c>
      <c r="F1043" t="str">
        <f>"1.229"</f>
        <v>1.229</v>
      </c>
      <c r="G1043" t="str">
        <f>".969"</f>
        <v>.969</v>
      </c>
      <c r="H1043" t="str">
        <f>".4131"</f>
        <v>.4131</v>
      </c>
    </row>
    <row r="1044" spans="1:8" ht="14.25">
      <c r="A1044">
        <v>140</v>
      </c>
      <c r="B1044" t="s">
        <v>93</v>
      </c>
      <c r="C1044" t="str">
        <f>".423"</f>
        <v>.423</v>
      </c>
      <c r="D1044" t="str">
        <f>".819"</f>
        <v>.819</v>
      </c>
      <c r="E1044" t="str">
        <f>".823"</f>
        <v>.823</v>
      </c>
      <c r="F1044" t="str">
        <f>".887"</f>
        <v>.887</v>
      </c>
      <c r="G1044" t="str">
        <f>"1.245"</f>
        <v>1.245</v>
      </c>
      <c r="H1044" t="str">
        <f>".4197"</f>
        <v>.4197</v>
      </c>
    </row>
    <row r="1045" spans="1:8" ht="14.25">
      <c r="A1045">
        <v>141</v>
      </c>
      <c r="B1045" t="s">
        <v>137</v>
      </c>
      <c r="C1045" t="str">
        <f>".739"</f>
        <v>.739</v>
      </c>
      <c r="D1045" t="str">
        <f>".484"</f>
        <v>.484</v>
      </c>
      <c r="E1045" t="str">
        <f>".749"</f>
        <v>.749</v>
      </c>
      <c r="F1045" t="str">
        <f>"1.676"</f>
        <v>1.676</v>
      </c>
      <c r="G1045" t="str">
        <f>".576"</f>
        <v>.576</v>
      </c>
      <c r="H1045" t="str">
        <f>".4224"</f>
        <v>.4224</v>
      </c>
    </row>
    <row r="1046" spans="1:8" ht="14.25">
      <c r="A1046">
        <v>142</v>
      </c>
      <c r="B1046" t="s">
        <v>168</v>
      </c>
      <c r="C1046" t="str">
        <f>".913"</f>
        <v>.913</v>
      </c>
      <c r="D1046" t="str">
        <f>".656"</f>
        <v>.656</v>
      </c>
      <c r="E1046" t="str">
        <f>"1.166"</f>
        <v>1.166</v>
      </c>
      <c r="F1046" t="str">
        <f>".784"</f>
        <v>.784</v>
      </c>
      <c r="G1046" t="str">
        <f>".778"</f>
        <v>.778</v>
      </c>
      <c r="H1046" t="str">
        <f>".4297"</f>
        <v>.4297</v>
      </c>
    </row>
    <row r="1047" spans="1:8" ht="14.25">
      <c r="A1047">
        <v>143</v>
      </c>
      <c r="B1047" t="s">
        <v>76</v>
      </c>
      <c r="C1047" t="str">
        <f>".705"</f>
        <v>.705</v>
      </c>
      <c r="D1047" t="str">
        <f>".976"</f>
        <v>.976</v>
      </c>
      <c r="E1047" t="str">
        <f>".802"</f>
        <v>.802</v>
      </c>
      <c r="F1047" t="str">
        <f>".926"</f>
        <v>.926</v>
      </c>
      <c r="G1047" t="str">
        <f>".928"</f>
        <v>.928</v>
      </c>
      <c r="H1047" t="str">
        <f>".4337"</f>
        <v>.4337</v>
      </c>
    </row>
    <row r="1048" spans="1:8" ht="14.25">
      <c r="A1048">
        <v>144</v>
      </c>
      <c r="B1048" t="s">
        <v>21</v>
      </c>
      <c r="C1048" t="str">
        <f>".596"</f>
        <v>.596</v>
      </c>
      <c r="D1048" t="str">
        <f>".809"</f>
        <v>.809</v>
      </c>
      <c r="E1048" t="str">
        <f>".893"</f>
        <v>.893</v>
      </c>
      <c r="F1048" t="str">
        <f>"1.073"</f>
        <v>1.073</v>
      </c>
      <c r="G1048" t="str">
        <f>"1.047"</f>
        <v>1.047</v>
      </c>
      <c r="H1048" t="str">
        <f>".4418"</f>
        <v>.4418</v>
      </c>
    </row>
    <row r="1049" spans="1:8" ht="14.25">
      <c r="A1049">
        <v>145</v>
      </c>
      <c r="B1049" t="s">
        <v>88</v>
      </c>
      <c r="C1049" t="str">
        <f>".811"</f>
        <v>.811</v>
      </c>
      <c r="D1049" t="str">
        <f>".686"</f>
        <v>.686</v>
      </c>
      <c r="E1049" t="str">
        <f>".857"</f>
        <v>.857</v>
      </c>
      <c r="F1049" t="str">
        <f>".869"</f>
        <v>.869</v>
      </c>
      <c r="G1049" t="str">
        <f>"1.199"</f>
        <v>1.199</v>
      </c>
      <c r="H1049" t="str">
        <f>".4422"</f>
        <v>.4422</v>
      </c>
    </row>
    <row r="1050" spans="1:8" ht="14.25">
      <c r="A1050">
        <v>146</v>
      </c>
      <c r="B1050" t="s">
        <v>70</v>
      </c>
      <c r="C1050" t="str">
        <f>".867"</f>
        <v>.867</v>
      </c>
      <c r="D1050" t="str">
        <f>".578"</f>
        <v>.578</v>
      </c>
      <c r="E1050" t="str">
        <f>".734"</f>
        <v>.734</v>
      </c>
      <c r="F1050" t="str">
        <f>"1.171"</f>
        <v>1.171</v>
      </c>
      <c r="G1050" t="str">
        <f>"1.110"</f>
        <v>1.110</v>
      </c>
      <c r="H1050" t="str">
        <f>".4460"</f>
        <v>.4460</v>
      </c>
    </row>
    <row r="1051" spans="1:8" ht="14.25">
      <c r="A1051">
        <v>147</v>
      </c>
      <c r="B1051" t="s">
        <v>156</v>
      </c>
      <c r="C1051" t="str">
        <f>".403"</f>
        <v>.403</v>
      </c>
      <c r="D1051" t="str">
        <f>".939"</f>
        <v>.939</v>
      </c>
      <c r="E1051" t="str">
        <f>".823"</f>
        <v>.823</v>
      </c>
      <c r="F1051" t="str">
        <f>"1.435"</f>
        <v>1.435</v>
      </c>
      <c r="G1051" t="str">
        <f>".950"</f>
        <v>.950</v>
      </c>
      <c r="H1051" t="str">
        <f>".4550"</f>
        <v>.4550</v>
      </c>
    </row>
    <row r="1052" spans="1:8" ht="14.25">
      <c r="A1052">
        <v>148</v>
      </c>
      <c r="B1052" t="s">
        <v>87</v>
      </c>
      <c r="C1052" t="str">
        <f>".860"</f>
        <v>.860</v>
      </c>
      <c r="D1052" t="str">
        <f>".709"</f>
        <v>.709</v>
      </c>
      <c r="E1052" t="str">
        <f>".968"</f>
        <v>.968</v>
      </c>
      <c r="F1052" t="str">
        <f>"1.221"</f>
        <v>1.221</v>
      </c>
      <c r="G1052" t="str">
        <f>".803"</f>
        <v>.803</v>
      </c>
      <c r="H1052" t="str">
        <f>".4561"</f>
        <v>.4561</v>
      </c>
    </row>
    <row r="1053" spans="1:8" ht="14.25">
      <c r="A1053">
        <v>149</v>
      </c>
      <c r="B1053" t="s">
        <v>83</v>
      </c>
      <c r="C1053" t="str">
        <f>"1.209"</f>
        <v>1.209</v>
      </c>
      <c r="D1053" t="str">
        <f>".821"</f>
        <v>.821</v>
      </c>
      <c r="E1053" t="str">
        <f>".834"</f>
        <v>.834</v>
      </c>
      <c r="F1053" t="str">
        <f>"1.177"</f>
        <v>1.177</v>
      </c>
      <c r="G1053" t="str">
        <f>".826"</f>
        <v>.826</v>
      </c>
      <c r="H1053" t="str">
        <f>".4867"</f>
        <v>.4867</v>
      </c>
    </row>
    <row r="1054" spans="1:8" ht="14.25">
      <c r="A1054">
        <v>150</v>
      </c>
      <c r="B1054" t="s">
        <v>67</v>
      </c>
      <c r="C1054" t="str">
        <f>".951"</f>
        <v>.951</v>
      </c>
      <c r="D1054" t="str">
        <f>"1.134"</f>
        <v>1.134</v>
      </c>
      <c r="E1054" t="str">
        <f>"1.170"</f>
        <v>1.170</v>
      </c>
      <c r="F1054" t="str">
        <f>".933"</f>
        <v>.933</v>
      </c>
      <c r="G1054" t="str">
        <f>".700"</f>
        <v>.700</v>
      </c>
      <c r="H1054" t="str">
        <f>".4888"</f>
        <v>.4888</v>
      </c>
    </row>
    <row r="1055" spans="1:8" ht="14.25">
      <c r="A1055">
        <v>151</v>
      </c>
      <c r="B1055" t="s">
        <v>158</v>
      </c>
      <c r="C1055" t="str">
        <f>"1.361"</f>
        <v>1.361</v>
      </c>
      <c r="D1055" t="str">
        <f>".829"</f>
        <v>.829</v>
      </c>
      <c r="E1055" t="str">
        <f>".774"</f>
        <v>.774</v>
      </c>
      <c r="F1055" t="str">
        <f>"1.403"</f>
        <v>1.403</v>
      </c>
      <c r="G1055" t="str">
        <f>".640"</f>
        <v>.640</v>
      </c>
      <c r="H1055" t="str">
        <f>".5007"</f>
        <v>.5007</v>
      </c>
    </row>
    <row r="1056" spans="1:8" ht="14.25">
      <c r="A1056">
        <v>152</v>
      </c>
      <c r="B1056" t="s">
        <v>173</v>
      </c>
      <c r="C1056" t="str">
        <f>"1.387"</f>
        <v>1.387</v>
      </c>
      <c r="D1056" t="str">
        <f>".743"</f>
        <v>.743</v>
      </c>
      <c r="E1056" t="str">
        <f>".776"</f>
        <v>.776</v>
      </c>
      <c r="F1056" t="str">
        <f>"1.593"</f>
        <v>1.593</v>
      </c>
      <c r="G1056" t="str">
        <f>"1.227"</f>
        <v>1.227</v>
      </c>
      <c r="H1056" t="str">
        <f>".5726"</f>
        <v>.5726</v>
      </c>
    </row>
    <row r="1057" ht="14.25">
      <c r="A1057" t="s">
        <v>189</v>
      </c>
    </row>
    <row r="1059" ht="14.25">
      <c r="A1059" t="s">
        <v>190</v>
      </c>
    </row>
    <row r="1060" spans="1:5" ht="14.25">
      <c r="A1060" t="s">
        <v>4</v>
      </c>
      <c r="B1060" t="s">
        <v>5</v>
      </c>
      <c r="C1060" t="s">
        <v>191</v>
      </c>
      <c r="D1060" t="s">
        <v>192</v>
      </c>
      <c r="E1060" t="s">
        <v>110</v>
      </c>
    </row>
    <row r="1061" spans="1:5" ht="14.25">
      <c r="A1061" t="str">
        <f>"1"</f>
        <v>1</v>
      </c>
      <c r="B1061" t="s">
        <v>27</v>
      </c>
      <c r="C1061" t="str">
        <f>".1398"</f>
        <v>.1398</v>
      </c>
      <c r="D1061" t="str">
        <f>".1923"</f>
        <v>.1923</v>
      </c>
      <c r="E1061" t="str">
        <f>".1661"</f>
        <v>.1661</v>
      </c>
    </row>
    <row r="1062" spans="1:5" ht="14.25">
      <c r="A1062" t="str">
        <f>"2"</f>
        <v>2</v>
      </c>
      <c r="B1062" t="s">
        <v>44</v>
      </c>
      <c r="C1062" t="str">
        <f>".1956"</f>
        <v>.1956</v>
      </c>
      <c r="D1062" t="str">
        <f>".1909"</f>
        <v>.1909</v>
      </c>
      <c r="E1062" t="str">
        <f>".1933"</f>
        <v>.1933</v>
      </c>
    </row>
    <row r="1063" spans="1:5" ht="14.25">
      <c r="A1063" t="str">
        <f>"3"</f>
        <v>3</v>
      </c>
      <c r="B1063" t="s">
        <v>17</v>
      </c>
      <c r="C1063" t="str">
        <f>".1366"</f>
        <v>.1366</v>
      </c>
      <c r="D1063" t="str">
        <f>".2527"</f>
        <v>.2527</v>
      </c>
      <c r="E1063" t="str">
        <f>".1947"</f>
        <v>.1947</v>
      </c>
    </row>
    <row r="1064" spans="1:5" ht="14.25">
      <c r="A1064" t="str">
        <f>"4"</f>
        <v>4</v>
      </c>
      <c r="B1064" t="s">
        <v>29</v>
      </c>
      <c r="C1064" t="str">
        <f>".2332"</f>
        <v>.2332</v>
      </c>
      <c r="D1064" t="str">
        <f>".1598"</f>
        <v>.1598</v>
      </c>
      <c r="E1064" t="str">
        <f>".1965"</f>
        <v>.1965</v>
      </c>
    </row>
    <row r="1065" spans="1:5" ht="14.25">
      <c r="A1065" t="str">
        <f>"5"</f>
        <v>5</v>
      </c>
      <c r="B1065" t="s">
        <v>28</v>
      </c>
      <c r="C1065" t="str">
        <f>".2406"</f>
        <v>.2406</v>
      </c>
      <c r="D1065" t="str">
        <f>".1593"</f>
        <v>.1593</v>
      </c>
      <c r="E1065" t="str">
        <f>".2000"</f>
        <v>.2000</v>
      </c>
    </row>
    <row r="1066" spans="1:5" ht="14.25">
      <c r="A1066" t="str">
        <f>"6"</f>
        <v>6</v>
      </c>
      <c r="B1066" t="s">
        <v>145</v>
      </c>
      <c r="C1066" t="str">
        <f>".1944"</f>
        <v>.1944</v>
      </c>
      <c r="D1066" t="str">
        <f>".2438"</f>
        <v>.2438</v>
      </c>
      <c r="E1066" t="str">
        <f>".2191"</f>
        <v>.2191</v>
      </c>
    </row>
    <row r="1067" spans="1:5" ht="14.25">
      <c r="A1067" t="str">
        <f>"7"</f>
        <v>7</v>
      </c>
      <c r="B1067" t="s">
        <v>19</v>
      </c>
      <c r="C1067" t="str">
        <f>".2136"</f>
        <v>.2136</v>
      </c>
      <c r="D1067" t="str">
        <f>".2262"</f>
        <v>.2262</v>
      </c>
      <c r="E1067" t="str">
        <f>".2199"</f>
        <v>.2199</v>
      </c>
    </row>
    <row r="1068" spans="1:5" ht="14.25">
      <c r="A1068" t="str">
        <f>"8"</f>
        <v>8</v>
      </c>
      <c r="B1068" t="s">
        <v>25</v>
      </c>
      <c r="C1068" t="str">
        <f>".1978"</f>
        <v>.1978</v>
      </c>
      <c r="D1068" t="str">
        <f>".2533"</f>
        <v>.2533</v>
      </c>
      <c r="E1068" t="str">
        <f>".2256"</f>
        <v>.2256</v>
      </c>
    </row>
    <row r="1069" spans="1:5" ht="14.25">
      <c r="A1069" t="str">
        <f>"9"</f>
        <v>9</v>
      </c>
      <c r="B1069" t="s">
        <v>30</v>
      </c>
      <c r="C1069" t="str">
        <f>".1996"</f>
        <v>.1996</v>
      </c>
      <c r="D1069" t="str">
        <f>".2531"</f>
        <v>.2531</v>
      </c>
      <c r="E1069" t="str">
        <f>".2264"</f>
        <v>.2264</v>
      </c>
    </row>
    <row r="1070" spans="1:5" ht="14.25">
      <c r="A1070" t="str">
        <f>"10"</f>
        <v>10</v>
      </c>
      <c r="B1070" t="s">
        <v>45</v>
      </c>
      <c r="C1070" t="str">
        <f>".2172"</f>
        <v>.2172</v>
      </c>
      <c r="D1070" t="str">
        <f>".2442"</f>
        <v>.2442</v>
      </c>
      <c r="E1070" t="str">
        <f>".2307"</f>
        <v>.2307</v>
      </c>
    </row>
    <row r="1071" spans="1:5" ht="14.25">
      <c r="A1071" t="str">
        <f>"11"</f>
        <v>11</v>
      </c>
      <c r="B1071" t="s">
        <v>26</v>
      </c>
      <c r="C1071" t="str">
        <f>".2434"</f>
        <v>.2434</v>
      </c>
      <c r="D1071" t="str">
        <f>".2232"</f>
        <v>.2232</v>
      </c>
      <c r="E1071" t="str">
        <f>".2333"</f>
        <v>.2333</v>
      </c>
    </row>
    <row r="1072" spans="1:5" ht="14.25">
      <c r="A1072" t="str">
        <f>"12"</f>
        <v>12</v>
      </c>
      <c r="B1072" t="s">
        <v>37</v>
      </c>
      <c r="C1072" t="str">
        <f>".2096"</f>
        <v>.2096</v>
      </c>
      <c r="D1072" t="str">
        <f>".2619"</f>
        <v>.2619</v>
      </c>
      <c r="E1072" t="str">
        <f>".2358"</f>
        <v>.2358</v>
      </c>
    </row>
    <row r="1073" spans="1:5" ht="14.25">
      <c r="A1073" t="str">
        <f>"13"</f>
        <v>13</v>
      </c>
      <c r="B1073" t="s">
        <v>20</v>
      </c>
      <c r="C1073" t="str">
        <f>".2370"</f>
        <v>.2370</v>
      </c>
      <c r="D1073" t="str">
        <f>".2363"</f>
        <v>.2363</v>
      </c>
      <c r="E1073" t="str">
        <f>".2367"</f>
        <v>.2367</v>
      </c>
    </row>
    <row r="1074" spans="1:5" ht="14.25">
      <c r="A1074" t="str">
        <f>"14"</f>
        <v>14</v>
      </c>
      <c r="B1074" t="s">
        <v>77</v>
      </c>
      <c r="C1074" t="str">
        <f>".2230"</f>
        <v>.2230</v>
      </c>
      <c r="D1074" t="str">
        <f>".2514"</f>
        <v>.2514</v>
      </c>
      <c r="E1074" t="str">
        <f>".2372"</f>
        <v>.2372</v>
      </c>
    </row>
    <row r="1075" spans="1:5" ht="14.25">
      <c r="A1075" t="str">
        <f>"15"</f>
        <v>15</v>
      </c>
      <c r="B1075" t="s">
        <v>24</v>
      </c>
      <c r="C1075" t="str">
        <f>".2134"</f>
        <v>.2134</v>
      </c>
      <c r="D1075" t="str">
        <f>".2736"</f>
        <v>.2736</v>
      </c>
      <c r="E1075" t="str">
        <f>".2435"</f>
        <v>.2435</v>
      </c>
    </row>
    <row r="1076" spans="1:5" ht="14.25">
      <c r="A1076" t="str">
        <f>"16"</f>
        <v>16</v>
      </c>
      <c r="B1076" t="s">
        <v>38</v>
      </c>
      <c r="C1076" t="str">
        <f>".2776"</f>
        <v>.2776</v>
      </c>
      <c r="D1076" t="str">
        <f>".2099"</f>
        <v>.2099</v>
      </c>
      <c r="E1076" t="str">
        <f>".2438"</f>
        <v>.2438</v>
      </c>
    </row>
    <row r="1077" spans="1:5" ht="14.25">
      <c r="A1077" t="str">
        <f>"17"</f>
        <v>17</v>
      </c>
      <c r="B1077" t="s">
        <v>66</v>
      </c>
      <c r="C1077" t="str">
        <f>".2582"</f>
        <v>.2582</v>
      </c>
      <c r="D1077" t="str">
        <f>".2294"</f>
        <v>.2294</v>
      </c>
      <c r="E1077" t="str">
        <f>".2438"</f>
        <v>.2438</v>
      </c>
    </row>
    <row r="1078" spans="1:5" ht="14.25">
      <c r="A1078" t="str">
        <f>"18"</f>
        <v>18</v>
      </c>
      <c r="B1078" t="s">
        <v>122</v>
      </c>
      <c r="C1078" t="str">
        <f>".2452"</f>
        <v>.2452</v>
      </c>
      <c r="D1078" t="str">
        <f>".2426"</f>
        <v>.2426</v>
      </c>
      <c r="E1078" t="str">
        <f>".2439"</f>
        <v>.2439</v>
      </c>
    </row>
    <row r="1079" spans="1:5" ht="14.25">
      <c r="A1079" t="str">
        <f>"19"</f>
        <v>19</v>
      </c>
      <c r="B1079" t="s">
        <v>140</v>
      </c>
      <c r="C1079" t="str">
        <f>".2342"</f>
        <v>.2342</v>
      </c>
      <c r="D1079" t="str">
        <f>".2552"</f>
        <v>.2552</v>
      </c>
      <c r="E1079" t="str">
        <f>".2447"</f>
        <v>.2447</v>
      </c>
    </row>
    <row r="1080" spans="1:5" ht="14.25">
      <c r="A1080" t="str">
        <f>"20"</f>
        <v>20</v>
      </c>
      <c r="B1080" t="s">
        <v>150</v>
      </c>
      <c r="C1080" t="str">
        <f>".2322"</f>
        <v>.2322</v>
      </c>
      <c r="D1080" t="str">
        <f>".2580"</f>
        <v>.2580</v>
      </c>
      <c r="E1080" t="str">
        <f>".2451"</f>
        <v>.2451</v>
      </c>
    </row>
    <row r="1081" spans="1:5" ht="14.25">
      <c r="A1081" t="str">
        <f>"21"</f>
        <v>21</v>
      </c>
      <c r="B1081" t="s">
        <v>80</v>
      </c>
      <c r="C1081" t="str">
        <f>".2410"</f>
        <v>.2410</v>
      </c>
      <c r="D1081" t="str">
        <f>".2529"</f>
        <v>.2529</v>
      </c>
      <c r="E1081" t="str">
        <f>".2470"</f>
        <v>.2470</v>
      </c>
    </row>
    <row r="1082" spans="1:5" ht="14.25">
      <c r="A1082" t="str">
        <f>"22"</f>
        <v>22</v>
      </c>
      <c r="B1082" t="s">
        <v>46</v>
      </c>
      <c r="C1082" t="str">
        <f>".2430"</f>
        <v>.2430</v>
      </c>
      <c r="D1082" t="str">
        <f>".2567"</f>
        <v>.2567</v>
      </c>
      <c r="E1082" t="str">
        <f>".2499"</f>
        <v>.2499</v>
      </c>
    </row>
    <row r="1083" spans="1:5" ht="14.25">
      <c r="A1083" t="str">
        <f>"23"</f>
        <v>23</v>
      </c>
      <c r="B1083" t="s">
        <v>115</v>
      </c>
      <c r="C1083" t="str">
        <f>".2576"</f>
        <v>.2576</v>
      </c>
      <c r="D1083" t="str">
        <f>".2459"</f>
        <v>.2459</v>
      </c>
      <c r="E1083" t="str">
        <f>".2518"</f>
        <v>.2518</v>
      </c>
    </row>
    <row r="1084" spans="1:5" ht="14.25">
      <c r="A1084" t="str">
        <f>"24"</f>
        <v>24</v>
      </c>
      <c r="B1084" t="s">
        <v>42</v>
      </c>
      <c r="C1084" t="str">
        <f>".2672"</f>
        <v>.2672</v>
      </c>
      <c r="D1084" t="str">
        <f>".2370"</f>
        <v>.2370</v>
      </c>
      <c r="E1084" t="str">
        <f>".2521"</f>
        <v>.2521</v>
      </c>
    </row>
    <row r="1085" spans="1:5" ht="14.25">
      <c r="A1085" t="str">
        <f>"25"</f>
        <v>25</v>
      </c>
      <c r="B1085" t="s">
        <v>133</v>
      </c>
      <c r="C1085" t="str">
        <f>".2190"</f>
        <v>.2190</v>
      </c>
      <c r="D1085" t="str">
        <f>".2874"</f>
        <v>.2874</v>
      </c>
      <c r="E1085" t="str">
        <f>".2532"</f>
        <v>.2532</v>
      </c>
    </row>
    <row r="1086" spans="1:5" ht="14.25">
      <c r="A1086" t="str">
        <f>"26"</f>
        <v>26</v>
      </c>
      <c r="B1086" t="s">
        <v>33</v>
      </c>
      <c r="C1086" t="str">
        <f>".2452"</f>
        <v>.2452</v>
      </c>
      <c r="D1086" t="str">
        <f>".2623"</f>
        <v>.2623</v>
      </c>
      <c r="E1086" t="str">
        <f>".2538"</f>
        <v>.2538</v>
      </c>
    </row>
    <row r="1087" spans="1:5" ht="14.25">
      <c r="A1087" t="str">
        <f>"27"</f>
        <v>27</v>
      </c>
      <c r="B1087" t="s">
        <v>118</v>
      </c>
      <c r="C1087" t="str">
        <f>".2522"</f>
        <v>.2522</v>
      </c>
      <c r="D1087" t="str">
        <f>".2577"</f>
        <v>.2577</v>
      </c>
      <c r="E1087" t="str">
        <f>".2550"</f>
        <v>.2550</v>
      </c>
    </row>
    <row r="1088" spans="1:5" ht="14.25">
      <c r="A1088" t="str">
        <f>"28"</f>
        <v>28</v>
      </c>
      <c r="B1088" t="s">
        <v>15</v>
      </c>
      <c r="C1088" t="str">
        <f>".2950"</f>
        <v>.2950</v>
      </c>
      <c r="D1088" t="str">
        <f>".2200"</f>
        <v>.2200</v>
      </c>
      <c r="E1088" t="str">
        <f>".2575"</f>
        <v>.2575</v>
      </c>
    </row>
    <row r="1089" spans="1:5" ht="14.25">
      <c r="A1089" t="str">
        <f>"29"</f>
        <v>29</v>
      </c>
      <c r="B1089" t="s">
        <v>120</v>
      </c>
      <c r="C1089" t="str">
        <f>".2596"</f>
        <v>.2596</v>
      </c>
      <c r="D1089" t="str">
        <f>".2556"</f>
        <v>.2556</v>
      </c>
      <c r="E1089" t="str">
        <f>".2576"</f>
        <v>.2576</v>
      </c>
    </row>
    <row r="1090" spans="1:5" ht="14.25">
      <c r="A1090" t="str">
        <f>"30"</f>
        <v>30</v>
      </c>
      <c r="B1090" t="s">
        <v>23</v>
      </c>
      <c r="C1090" t="str">
        <f>".2438"</f>
        <v>.2438</v>
      </c>
      <c r="D1090" t="str">
        <f>".2732"</f>
        <v>.2732</v>
      </c>
      <c r="E1090" t="str">
        <f>".2585"</f>
        <v>.2585</v>
      </c>
    </row>
    <row r="1091" spans="1:5" ht="14.25">
      <c r="A1091" t="str">
        <f>"31"</f>
        <v>31</v>
      </c>
      <c r="B1091" t="s">
        <v>18</v>
      </c>
      <c r="C1091" t="str">
        <f>".2170"</f>
        <v>.2170</v>
      </c>
      <c r="D1091" t="str">
        <f>".3007"</f>
        <v>.3007</v>
      </c>
      <c r="E1091" t="str">
        <f>".2589"</f>
        <v>.2589</v>
      </c>
    </row>
    <row r="1092" spans="1:5" ht="14.25">
      <c r="A1092" t="str">
        <f>"32"</f>
        <v>32</v>
      </c>
      <c r="B1092" t="s">
        <v>68</v>
      </c>
      <c r="C1092" t="str">
        <f>".2544"</f>
        <v>.2544</v>
      </c>
      <c r="D1092" t="str">
        <f>".2635"</f>
        <v>.2635</v>
      </c>
      <c r="E1092" t="str">
        <f>".2590"</f>
        <v>.2590</v>
      </c>
    </row>
    <row r="1093" spans="1:5" ht="14.25">
      <c r="A1093" t="str">
        <f>"33"</f>
        <v>33</v>
      </c>
      <c r="B1093" t="s">
        <v>39</v>
      </c>
      <c r="C1093" t="str">
        <f>".2322"</f>
        <v>.2322</v>
      </c>
      <c r="D1093" t="str">
        <f>".2879"</f>
        <v>.2879</v>
      </c>
      <c r="E1093" t="str">
        <f>".2601"</f>
        <v>.2601</v>
      </c>
    </row>
    <row r="1094" spans="1:5" ht="14.25">
      <c r="A1094" t="str">
        <f>"34"</f>
        <v>34</v>
      </c>
      <c r="B1094" t="s">
        <v>101</v>
      </c>
      <c r="C1094" t="str">
        <f>".2672"</f>
        <v>.2672</v>
      </c>
      <c r="D1094" t="str">
        <f>".2542"</f>
        <v>.2542</v>
      </c>
      <c r="E1094" t="str">
        <f>".2607"</f>
        <v>.2607</v>
      </c>
    </row>
    <row r="1095" spans="1:5" ht="14.25">
      <c r="A1095" t="str">
        <f>"35"</f>
        <v>35</v>
      </c>
      <c r="B1095" t="s">
        <v>125</v>
      </c>
      <c r="C1095" t="str">
        <f>".2352"</f>
        <v>.2352</v>
      </c>
      <c r="D1095" t="str">
        <f>".2863"</f>
        <v>.2863</v>
      </c>
      <c r="E1095" t="str">
        <f>".2608"</f>
        <v>.2608</v>
      </c>
    </row>
    <row r="1096" spans="1:5" ht="14.25">
      <c r="A1096" t="str">
        <f>"36"</f>
        <v>36</v>
      </c>
      <c r="B1096" t="s">
        <v>139</v>
      </c>
      <c r="C1096" t="str">
        <f>".2152"</f>
        <v>.2152</v>
      </c>
      <c r="D1096" t="str">
        <f>".3085"</f>
        <v>.3085</v>
      </c>
      <c r="E1096" t="str">
        <f>".2619"</f>
        <v>.2619</v>
      </c>
    </row>
    <row r="1097" spans="1:5" ht="14.25">
      <c r="A1097" t="str">
        <f>"37"</f>
        <v>37</v>
      </c>
      <c r="B1097" t="s">
        <v>85</v>
      </c>
      <c r="C1097" t="str">
        <f>".2904"</f>
        <v>.2904</v>
      </c>
      <c r="D1097" t="str">
        <f>".2350"</f>
        <v>.2350</v>
      </c>
      <c r="E1097" t="str">
        <f>".2627"</f>
        <v>.2627</v>
      </c>
    </row>
    <row r="1098" spans="1:5" ht="14.25">
      <c r="A1098" t="str">
        <f>"38"</f>
        <v>38</v>
      </c>
      <c r="B1098" t="s">
        <v>111</v>
      </c>
      <c r="C1098" t="str">
        <f>".2410"</f>
        <v>.2410</v>
      </c>
      <c r="D1098" t="str">
        <f>".2846"</f>
        <v>.2846</v>
      </c>
      <c r="E1098" t="str">
        <f>".2628"</f>
        <v>.2628</v>
      </c>
    </row>
    <row r="1099" spans="1:5" ht="14.25">
      <c r="A1099" t="str">
        <f>"39"</f>
        <v>39</v>
      </c>
      <c r="B1099" t="s">
        <v>31</v>
      </c>
      <c r="C1099" t="str">
        <f>".2826"</f>
        <v>.2826</v>
      </c>
      <c r="D1099" t="str">
        <f>".2431"</f>
        <v>.2431</v>
      </c>
      <c r="E1099" t="str">
        <f>".2629"</f>
        <v>.2629</v>
      </c>
    </row>
    <row r="1100" spans="1:5" ht="14.25">
      <c r="A1100" t="str">
        <f>"40"</f>
        <v>40</v>
      </c>
      <c r="B1100" t="s">
        <v>54</v>
      </c>
      <c r="C1100" t="str">
        <f>".2908"</f>
        <v>.2908</v>
      </c>
      <c r="D1100" t="str">
        <f>".2359"</f>
        <v>.2359</v>
      </c>
      <c r="E1100" t="str">
        <f>".2634"</f>
        <v>.2634</v>
      </c>
    </row>
    <row r="1101" spans="1:5" ht="14.25">
      <c r="A1101" t="str">
        <f>"41"</f>
        <v>41</v>
      </c>
      <c r="B1101" t="s">
        <v>151</v>
      </c>
      <c r="C1101" t="str">
        <f>".2104"</f>
        <v>.2104</v>
      </c>
      <c r="D1101" t="str">
        <f>".3193"</f>
        <v>.3193</v>
      </c>
      <c r="E1101" t="str">
        <f>".2649"</f>
        <v>.2649</v>
      </c>
    </row>
    <row r="1102" spans="1:5" ht="14.25">
      <c r="A1102" t="str">
        <f>"42"</f>
        <v>42</v>
      </c>
      <c r="B1102" t="s">
        <v>36</v>
      </c>
      <c r="C1102" t="str">
        <f>".3020"</f>
        <v>.3020</v>
      </c>
      <c r="D1102" t="str">
        <f>".2313"</f>
        <v>.2313</v>
      </c>
      <c r="E1102" t="str">
        <f>".2667"</f>
        <v>.2667</v>
      </c>
    </row>
    <row r="1103" spans="1:5" ht="14.25">
      <c r="A1103" t="str">
        <f>"43"</f>
        <v>43</v>
      </c>
      <c r="B1103" t="s">
        <v>148</v>
      </c>
      <c r="C1103" t="str">
        <f>".2762"</f>
        <v>.2762</v>
      </c>
      <c r="D1103" t="str">
        <f>".2605"</f>
        <v>.2605</v>
      </c>
      <c r="E1103" t="str">
        <f>".2684"</f>
        <v>.2684</v>
      </c>
    </row>
    <row r="1104" spans="1:5" ht="14.25">
      <c r="A1104" t="str">
        <f>"44"</f>
        <v>44</v>
      </c>
      <c r="B1104" t="s">
        <v>52</v>
      </c>
      <c r="C1104" t="str">
        <f>".2632"</f>
        <v>.2632</v>
      </c>
      <c r="D1104" t="str">
        <f>".2748"</f>
        <v>.2748</v>
      </c>
      <c r="E1104" t="str">
        <f>".2690"</f>
        <v>.2690</v>
      </c>
    </row>
    <row r="1105" spans="1:5" ht="14.25">
      <c r="A1105" t="str">
        <f>"45"</f>
        <v>45</v>
      </c>
      <c r="B1105" t="s">
        <v>141</v>
      </c>
      <c r="C1105" t="str">
        <f>".2864"</f>
        <v>.2864</v>
      </c>
      <c r="D1105" t="str">
        <f>".2517"</f>
        <v>.2517</v>
      </c>
      <c r="E1105" t="str">
        <f>".2691"</f>
        <v>.2691</v>
      </c>
    </row>
    <row r="1106" spans="1:5" ht="14.25">
      <c r="A1106" t="str">
        <f>"46"</f>
        <v>46</v>
      </c>
      <c r="B1106" t="s">
        <v>60</v>
      </c>
      <c r="C1106" t="str">
        <f>".2906"</f>
        <v>.2906</v>
      </c>
      <c r="D1106" t="str">
        <f>".2482"</f>
        <v>.2482</v>
      </c>
      <c r="E1106" t="str">
        <f>".2694"</f>
        <v>.2694</v>
      </c>
    </row>
    <row r="1107" spans="1:5" ht="14.25">
      <c r="A1107" t="str">
        <f>"47"</f>
        <v>47</v>
      </c>
      <c r="B1107" t="s">
        <v>134</v>
      </c>
      <c r="C1107" t="str">
        <f>".2506"</f>
        <v>.2506</v>
      </c>
      <c r="D1107" t="str">
        <f>".2890"</f>
        <v>.2890</v>
      </c>
      <c r="E1107" t="str">
        <f>".2698"</f>
        <v>.2698</v>
      </c>
    </row>
    <row r="1108" spans="1:5" ht="14.25">
      <c r="A1108" t="str">
        <f>"48"</f>
        <v>48</v>
      </c>
      <c r="B1108" t="s">
        <v>89</v>
      </c>
      <c r="C1108" t="str">
        <f>".2798"</f>
        <v>.2798</v>
      </c>
      <c r="D1108" t="str">
        <f>".2621"</f>
        <v>.2621</v>
      </c>
      <c r="E1108" t="str">
        <f>".2710"</f>
        <v>.2710</v>
      </c>
    </row>
    <row r="1109" spans="1:5" ht="14.25">
      <c r="A1109" t="str">
        <f>"49"</f>
        <v>49</v>
      </c>
      <c r="B1109" t="s">
        <v>41</v>
      </c>
      <c r="C1109" t="str">
        <f>".2830"</f>
        <v>.2830</v>
      </c>
      <c r="D1109" t="str">
        <f>".2590"</f>
        <v>.2590</v>
      </c>
      <c r="E1109" t="str">
        <f>".2710"</f>
        <v>.2710</v>
      </c>
    </row>
    <row r="1110" spans="1:5" ht="14.25">
      <c r="A1110" t="str">
        <f>"50"</f>
        <v>50</v>
      </c>
      <c r="B1110" t="s">
        <v>127</v>
      </c>
      <c r="C1110" t="str">
        <f>".2146"</f>
        <v>.2146</v>
      </c>
      <c r="D1110" t="str">
        <f>".3357"</f>
        <v>.3357</v>
      </c>
      <c r="E1110" t="str">
        <f>".2752"</f>
        <v>.2752</v>
      </c>
    </row>
    <row r="1111" spans="1:5" ht="14.25">
      <c r="A1111" t="str">
        <f>"51"</f>
        <v>51</v>
      </c>
      <c r="B1111" t="s">
        <v>55</v>
      </c>
      <c r="C1111" t="str">
        <f>".2800"</f>
        <v>.2800</v>
      </c>
      <c r="D1111" t="str">
        <f>".2739"</f>
        <v>.2739</v>
      </c>
      <c r="E1111" t="str">
        <f>".2770"</f>
        <v>.2770</v>
      </c>
    </row>
    <row r="1112" spans="1:5" ht="14.25">
      <c r="A1112" t="str">
        <f>"52"</f>
        <v>52</v>
      </c>
      <c r="B1112" t="s">
        <v>16</v>
      </c>
      <c r="C1112" t="str">
        <f>".2662"</f>
        <v>.2662</v>
      </c>
      <c r="D1112" t="str">
        <f>".2913"</f>
        <v>.2913</v>
      </c>
      <c r="E1112" t="str">
        <f>".2788"</f>
        <v>.2788</v>
      </c>
    </row>
    <row r="1113" spans="1:5" ht="14.25">
      <c r="A1113" t="str">
        <f>"53"</f>
        <v>53</v>
      </c>
      <c r="B1113" t="s">
        <v>43</v>
      </c>
      <c r="C1113" t="str">
        <f>".2464"</f>
        <v>.2464</v>
      </c>
      <c r="D1113" t="str">
        <f>".3132"</f>
        <v>.3132</v>
      </c>
      <c r="E1113" t="str">
        <f>".2798"</f>
        <v>.2798</v>
      </c>
    </row>
    <row r="1114" spans="1:5" ht="14.25">
      <c r="A1114" t="str">
        <f>"54"</f>
        <v>54</v>
      </c>
      <c r="B1114" t="s">
        <v>138</v>
      </c>
      <c r="C1114" t="str">
        <f>".2670"</f>
        <v>.2670</v>
      </c>
      <c r="D1114" t="str">
        <f>".2930"</f>
        <v>.2930</v>
      </c>
      <c r="E1114" t="str">
        <f>".2800"</f>
        <v>.2800</v>
      </c>
    </row>
    <row r="1115" spans="1:5" ht="14.25">
      <c r="A1115" t="str">
        <f>"55"</f>
        <v>55</v>
      </c>
      <c r="B1115" t="s">
        <v>53</v>
      </c>
      <c r="C1115" t="str">
        <f>".2742"</f>
        <v>.2742</v>
      </c>
      <c r="D1115" t="str">
        <f>".2862"</f>
        <v>.2862</v>
      </c>
      <c r="E1115" t="str">
        <f>".2802"</f>
        <v>.2802</v>
      </c>
    </row>
    <row r="1116" spans="1:5" ht="14.25">
      <c r="A1116" t="str">
        <f>"56"</f>
        <v>56</v>
      </c>
      <c r="B1116" t="s">
        <v>48</v>
      </c>
      <c r="C1116" t="str">
        <f>".2912"</f>
        <v>.2912</v>
      </c>
      <c r="D1116" t="str">
        <f>".2705"</f>
        <v>.2705</v>
      </c>
      <c r="E1116" t="str">
        <f>".2809"</f>
        <v>.2809</v>
      </c>
    </row>
    <row r="1117" spans="1:5" ht="14.25">
      <c r="A1117" t="str">
        <f>"57"</f>
        <v>57</v>
      </c>
      <c r="B1117" t="s">
        <v>40</v>
      </c>
      <c r="C1117" t="str">
        <f>".2346"</f>
        <v>.2346</v>
      </c>
      <c r="D1117" t="str">
        <f>".3277"</f>
        <v>.3277</v>
      </c>
      <c r="E1117" t="str">
        <f>".2812"</f>
        <v>.2812</v>
      </c>
    </row>
    <row r="1118" spans="1:5" ht="14.25">
      <c r="A1118" t="str">
        <f>"58"</f>
        <v>58</v>
      </c>
      <c r="B1118" t="s">
        <v>130</v>
      </c>
      <c r="C1118" t="str">
        <f>".2560"</f>
        <v>.2560</v>
      </c>
      <c r="D1118" t="str">
        <f>".3067"</f>
        <v>.3067</v>
      </c>
      <c r="E1118" t="str">
        <f>".2814"</f>
        <v>.2814</v>
      </c>
    </row>
    <row r="1119" spans="1:5" ht="14.25">
      <c r="A1119" t="str">
        <f>"59"</f>
        <v>59</v>
      </c>
      <c r="B1119" t="s">
        <v>51</v>
      </c>
      <c r="C1119" t="str">
        <f>".2492"</f>
        <v>.2492</v>
      </c>
      <c r="D1119" t="str">
        <f>".3162"</f>
        <v>.3162</v>
      </c>
      <c r="E1119" t="str">
        <f>".2827"</f>
        <v>.2827</v>
      </c>
    </row>
    <row r="1120" spans="1:5" ht="14.25">
      <c r="A1120" t="str">
        <f>"60"</f>
        <v>60</v>
      </c>
      <c r="B1120" t="s">
        <v>157</v>
      </c>
      <c r="C1120" t="str">
        <f>".2284"</f>
        <v>.2284</v>
      </c>
      <c r="D1120" t="str">
        <f>".3384"</f>
        <v>.3384</v>
      </c>
      <c r="E1120" t="str">
        <f>".2834"</f>
        <v>.2834</v>
      </c>
    </row>
    <row r="1121" spans="1:5" ht="14.25">
      <c r="A1121" t="str">
        <f>"61"</f>
        <v>61</v>
      </c>
      <c r="B1121" t="s">
        <v>59</v>
      </c>
      <c r="C1121" t="str">
        <f>".2762"</f>
        <v>.2762</v>
      </c>
      <c r="D1121" t="str">
        <f>".2954"</f>
        <v>.2954</v>
      </c>
      <c r="E1121" t="str">
        <f>".2858"</f>
        <v>.2858</v>
      </c>
    </row>
    <row r="1122" spans="1:5" ht="14.25">
      <c r="A1122" t="str">
        <f>"62"</f>
        <v>62</v>
      </c>
      <c r="B1122" t="s">
        <v>179</v>
      </c>
      <c r="C1122" t="str">
        <f>".2910"</f>
        <v>.2910</v>
      </c>
      <c r="D1122" t="str">
        <f>".2808"</f>
        <v>.2808</v>
      </c>
      <c r="E1122" t="str">
        <f>".2859"</f>
        <v>.2859</v>
      </c>
    </row>
    <row r="1123" spans="1:5" ht="14.25">
      <c r="A1123" t="str">
        <f>"63"</f>
        <v>63</v>
      </c>
      <c r="B1123" t="s">
        <v>62</v>
      </c>
      <c r="C1123" t="str">
        <f>".2854"</f>
        <v>.2854</v>
      </c>
      <c r="D1123" t="str">
        <f>".2865"</f>
        <v>.2865</v>
      </c>
      <c r="E1123" t="str">
        <f>".2860"</f>
        <v>.2860</v>
      </c>
    </row>
    <row r="1124" spans="1:5" ht="14.25">
      <c r="A1124" t="str">
        <f>"64"</f>
        <v>64</v>
      </c>
      <c r="B1124" t="s">
        <v>64</v>
      </c>
      <c r="C1124" t="str">
        <f>".2838"</f>
        <v>.2838</v>
      </c>
      <c r="D1124" t="str">
        <f>".2923"</f>
        <v>.2923</v>
      </c>
      <c r="E1124" t="str">
        <f>".2881"</f>
        <v>.2881</v>
      </c>
    </row>
    <row r="1125" spans="1:5" ht="14.25">
      <c r="A1125" t="str">
        <f>"65"</f>
        <v>65</v>
      </c>
      <c r="B1125" t="s">
        <v>159</v>
      </c>
      <c r="C1125" t="str">
        <f>".2476"</f>
        <v>.2476</v>
      </c>
      <c r="D1125" t="str">
        <f>".3309"</f>
        <v>.3309</v>
      </c>
      <c r="E1125" t="str">
        <f>".2893"</f>
        <v>.2893</v>
      </c>
    </row>
    <row r="1126" spans="1:5" ht="14.25">
      <c r="A1126" t="str">
        <f>"66"</f>
        <v>66</v>
      </c>
      <c r="B1126" t="s">
        <v>96</v>
      </c>
      <c r="C1126" t="str">
        <f>".2640"</f>
        <v>.2640</v>
      </c>
      <c r="D1126" t="str">
        <f>".3152"</f>
        <v>.3152</v>
      </c>
      <c r="E1126" t="str">
        <f>".2896"</f>
        <v>.2896</v>
      </c>
    </row>
    <row r="1127" spans="1:5" ht="14.25">
      <c r="A1127" t="str">
        <f>"67"</f>
        <v>67</v>
      </c>
      <c r="B1127" t="s">
        <v>22</v>
      </c>
      <c r="C1127" t="str">
        <f>".2768"</f>
        <v>.2768</v>
      </c>
      <c r="D1127" t="str">
        <f>".3094"</f>
        <v>.3094</v>
      </c>
      <c r="E1127" t="str">
        <f>".2931"</f>
        <v>.2931</v>
      </c>
    </row>
    <row r="1128" spans="1:5" ht="14.25">
      <c r="A1128" t="str">
        <f>"68"</f>
        <v>68</v>
      </c>
      <c r="B1128" t="s">
        <v>128</v>
      </c>
      <c r="C1128" t="str">
        <f>".2814"</f>
        <v>.2814</v>
      </c>
      <c r="D1128" t="str">
        <f>".3081"</f>
        <v>.3081</v>
      </c>
      <c r="E1128" t="str">
        <f>".2948"</f>
        <v>.2948</v>
      </c>
    </row>
    <row r="1129" spans="1:5" ht="14.25">
      <c r="A1129" t="str">
        <f>"69"</f>
        <v>69</v>
      </c>
      <c r="B1129" t="s">
        <v>94</v>
      </c>
      <c r="C1129" t="str">
        <f>".2552"</f>
        <v>.2552</v>
      </c>
      <c r="D1129" t="str">
        <f>".3357"</f>
        <v>.3357</v>
      </c>
      <c r="E1129" t="str">
        <f>".2955"</f>
        <v>.2955</v>
      </c>
    </row>
    <row r="1130" spans="1:5" ht="14.25">
      <c r="A1130" t="str">
        <f>"70"</f>
        <v>70</v>
      </c>
      <c r="B1130" t="s">
        <v>56</v>
      </c>
      <c r="C1130" t="str">
        <f>".2570"</f>
        <v>.2570</v>
      </c>
      <c r="D1130" t="str">
        <f>".3345"</f>
        <v>.3345</v>
      </c>
      <c r="E1130" t="str">
        <f>".2958"</f>
        <v>.2958</v>
      </c>
    </row>
    <row r="1131" spans="1:5" ht="14.25">
      <c r="A1131" t="str">
        <f>"71"</f>
        <v>71</v>
      </c>
      <c r="B1131" t="s">
        <v>161</v>
      </c>
      <c r="C1131" t="str">
        <f>".2882"</f>
        <v>.2882</v>
      </c>
      <c r="D1131" t="str">
        <f>".3061"</f>
        <v>.3061</v>
      </c>
      <c r="E1131" t="str">
        <f>".2972"</f>
        <v>.2972</v>
      </c>
    </row>
    <row r="1132" spans="1:5" ht="14.25">
      <c r="A1132" t="str">
        <f>"72"</f>
        <v>72</v>
      </c>
      <c r="B1132" t="s">
        <v>147</v>
      </c>
      <c r="C1132" t="str">
        <f>".2642"</f>
        <v>.2642</v>
      </c>
      <c r="D1132" t="str">
        <f>".3338"</f>
        <v>.3338</v>
      </c>
      <c r="E1132" t="str">
        <f>".2990"</f>
        <v>.2990</v>
      </c>
    </row>
    <row r="1133" spans="1:5" ht="14.25">
      <c r="A1133" t="str">
        <f>"73"</f>
        <v>73</v>
      </c>
      <c r="B1133" t="s">
        <v>32</v>
      </c>
      <c r="C1133" t="str">
        <f>".3284"</f>
        <v>.3284</v>
      </c>
      <c r="D1133" t="str">
        <f>".2750"</f>
        <v>.2750</v>
      </c>
      <c r="E1133" t="str">
        <f>".3017"</f>
        <v>.3017</v>
      </c>
    </row>
    <row r="1134" spans="1:5" ht="14.25">
      <c r="A1134" t="str">
        <f>"74"</f>
        <v>74</v>
      </c>
      <c r="B1134" t="s">
        <v>116</v>
      </c>
      <c r="C1134" t="str">
        <f>".2772"</f>
        <v>.2772</v>
      </c>
      <c r="D1134" t="str">
        <f>".3321"</f>
        <v>.3321</v>
      </c>
      <c r="E1134" t="str">
        <f>".3047"</f>
        <v>.3047</v>
      </c>
    </row>
    <row r="1135" spans="1:5" ht="14.25">
      <c r="A1135" t="str">
        <f>"75"</f>
        <v>75</v>
      </c>
      <c r="B1135" t="s">
        <v>100</v>
      </c>
      <c r="C1135" t="str">
        <f>".2872"</f>
        <v>.2872</v>
      </c>
      <c r="D1135" t="str">
        <f>".3231"</f>
        <v>.3231</v>
      </c>
      <c r="E1135" t="str">
        <f>".3052"</f>
        <v>.3052</v>
      </c>
    </row>
    <row r="1136" spans="1:5" ht="14.25">
      <c r="A1136" t="str">
        <f>"76"</f>
        <v>76</v>
      </c>
      <c r="B1136" t="s">
        <v>49</v>
      </c>
      <c r="C1136" t="str">
        <f>".3236"</f>
        <v>.3236</v>
      </c>
      <c r="D1136" t="str">
        <f>".2879"</f>
        <v>.2879</v>
      </c>
      <c r="E1136" t="str">
        <f>".3058"</f>
        <v>.3058</v>
      </c>
    </row>
    <row r="1137" spans="1:5" ht="14.25">
      <c r="A1137" t="str">
        <f>"77"</f>
        <v>77</v>
      </c>
      <c r="B1137" t="s">
        <v>86</v>
      </c>
      <c r="C1137" t="str">
        <f>".2804"</f>
        <v>.2804</v>
      </c>
      <c r="D1137" t="str">
        <f>".3315"</f>
        <v>.3315</v>
      </c>
      <c r="E1137" t="str">
        <f>".3060"</f>
        <v>.3060</v>
      </c>
    </row>
    <row r="1138" spans="1:5" ht="14.25">
      <c r="A1138" t="str">
        <f>"78"</f>
        <v>78</v>
      </c>
      <c r="B1138" t="s">
        <v>169</v>
      </c>
      <c r="C1138" t="str">
        <f>".2500"</f>
        <v>.2500</v>
      </c>
      <c r="D1138" t="str">
        <f>".3625"</f>
        <v>.3625</v>
      </c>
      <c r="E1138" t="str">
        <f>".3063"</f>
        <v>.3063</v>
      </c>
    </row>
    <row r="1139" spans="1:5" ht="14.25">
      <c r="A1139" t="str">
        <f>"79"</f>
        <v>79</v>
      </c>
      <c r="B1139" t="s">
        <v>146</v>
      </c>
      <c r="C1139" t="str">
        <f>".3062"</f>
        <v>.3062</v>
      </c>
      <c r="D1139" t="str">
        <f>".3101"</f>
        <v>.3101</v>
      </c>
      <c r="E1139" t="str">
        <f>".3082"</f>
        <v>.3082</v>
      </c>
    </row>
    <row r="1140" spans="1:5" ht="14.25">
      <c r="A1140" t="str">
        <f>"80"</f>
        <v>80</v>
      </c>
      <c r="B1140" t="s">
        <v>164</v>
      </c>
      <c r="C1140" t="str">
        <f>".3604"</f>
        <v>.3604</v>
      </c>
      <c r="D1140" t="str">
        <f>".2575"</f>
        <v>.2575</v>
      </c>
      <c r="E1140" t="str">
        <f>".3090"</f>
        <v>.3090</v>
      </c>
    </row>
    <row r="1141" spans="1:5" ht="14.25">
      <c r="A1141" t="str">
        <f>"81"</f>
        <v>81</v>
      </c>
      <c r="B1141" t="s">
        <v>152</v>
      </c>
      <c r="C1141" t="str">
        <f>".3256"</f>
        <v>.3256</v>
      </c>
      <c r="D1141" t="str">
        <f>".2938"</f>
        <v>.2938</v>
      </c>
      <c r="E1141" t="str">
        <f>".3097"</f>
        <v>.3097</v>
      </c>
    </row>
    <row r="1142" spans="1:5" ht="14.25">
      <c r="A1142" t="str">
        <f>"82"</f>
        <v>82</v>
      </c>
      <c r="B1142" t="s">
        <v>177</v>
      </c>
      <c r="C1142" t="str">
        <f>".3896"</f>
        <v>.3896</v>
      </c>
      <c r="D1142" t="str">
        <f>".2317"</f>
        <v>.2317</v>
      </c>
      <c r="E1142" t="str">
        <f>".3107"</f>
        <v>.3107</v>
      </c>
    </row>
    <row r="1143" spans="1:5" ht="14.25">
      <c r="A1143" t="str">
        <f>"83"</f>
        <v>83</v>
      </c>
      <c r="B1143" t="s">
        <v>50</v>
      </c>
      <c r="C1143" t="str">
        <f>".3826"</f>
        <v>.3826</v>
      </c>
      <c r="D1143" t="str">
        <f>".2389"</f>
        <v>.2389</v>
      </c>
      <c r="E1143" t="str">
        <f>".3108"</f>
        <v>.3108</v>
      </c>
    </row>
    <row r="1144" spans="1:5" ht="14.25">
      <c r="A1144" t="str">
        <f>"84"</f>
        <v>84</v>
      </c>
      <c r="B1144" t="s">
        <v>71</v>
      </c>
      <c r="C1144" t="str">
        <f>".2882"</f>
        <v>.2882</v>
      </c>
      <c r="D1144" t="str">
        <f>".3343"</f>
        <v>.3343</v>
      </c>
      <c r="E1144" t="str">
        <f>".3113"</f>
        <v>.3113</v>
      </c>
    </row>
    <row r="1145" spans="1:5" ht="14.25">
      <c r="A1145" t="str">
        <f>"85"</f>
        <v>85</v>
      </c>
      <c r="B1145" t="s">
        <v>34</v>
      </c>
      <c r="C1145" t="str">
        <f>".3266"</f>
        <v>.3266</v>
      </c>
      <c r="D1145" t="str">
        <f>".2960"</f>
        <v>.2960</v>
      </c>
      <c r="E1145" t="str">
        <f>".3113"</f>
        <v>.3113</v>
      </c>
    </row>
    <row r="1146" spans="1:5" ht="14.25">
      <c r="A1146" t="str">
        <f>"86"</f>
        <v>86</v>
      </c>
      <c r="B1146" t="s">
        <v>91</v>
      </c>
      <c r="C1146" t="str">
        <f>".2752"</f>
        <v>.2752</v>
      </c>
      <c r="D1146" t="str">
        <f>".3490"</f>
        <v>.3490</v>
      </c>
      <c r="E1146" t="str">
        <f>".3121"</f>
        <v>.3121</v>
      </c>
    </row>
    <row r="1147" spans="1:5" ht="14.25">
      <c r="A1147" t="str">
        <f>"87"</f>
        <v>87</v>
      </c>
      <c r="B1147" t="s">
        <v>142</v>
      </c>
      <c r="C1147" t="str">
        <f>".3208"</f>
        <v>.3208</v>
      </c>
      <c r="D1147" t="str">
        <f>".3064"</f>
        <v>.3064</v>
      </c>
      <c r="E1147" t="str">
        <f>".3136"</f>
        <v>.3136</v>
      </c>
    </row>
    <row r="1148" spans="1:5" ht="14.25">
      <c r="A1148" t="str">
        <f>"88"</f>
        <v>88</v>
      </c>
      <c r="B1148" t="s">
        <v>163</v>
      </c>
      <c r="C1148" t="str">
        <f>".3164"</f>
        <v>.3164</v>
      </c>
      <c r="D1148" t="str">
        <f>".3140"</f>
        <v>.3140</v>
      </c>
      <c r="E1148" t="str">
        <f>".3152"</f>
        <v>.3152</v>
      </c>
    </row>
    <row r="1149" spans="1:5" ht="14.25">
      <c r="A1149" t="str">
        <f>"89"</f>
        <v>89</v>
      </c>
      <c r="B1149" t="s">
        <v>123</v>
      </c>
      <c r="C1149" t="str">
        <f>".3002"</f>
        <v>.3002</v>
      </c>
      <c r="D1149" t="str">
        <f>".3302"</f>
        <v>.3302</v>
      </c>
      <c r="E1149" t="str">
        <f>".3152"</f>
        <v>.3152</v>
      </c>
    </row>
    <row r="1150" spans="1:5" ht="14.25">
      <c r="A1150" t="str">
        <f>"90"</f>
        <v>90</v>
      </c>
      <c r="B1150" t="s">
        <v>58</v>
      </c>
      <c r="C1150" t="str">
        <f>".3702"</f>
        <v>.3702</v>
      </c>
      <c r="D1150" t="str">
        <f>".2636"</f>
        <v>.2636</v>
      </c>
      <c r="E1150" t="str">
        <f>".3169"</f>
        <v>.3169</v>
      </c>
    </row>
    <row r="1151" spans="1:5" ht="14.25">
      <c r="A1151" t="str">
        <f>"91"</f>
        <v>91</v>
      </c>
      <c r="B1151" t="s">
        <v>63</v>
      </c>
      <c r="C1151" t="str">
        <f>".3676"</f>
        <v>.3676</v>
      </c>
      <c r="D1151" t="str">
        <f>".2664"</f>
        <v>.2664</v>
      </c>
      <c r="E1151" t="str">
        <f>".3170"</f>
        <v>.3170</v>
      </c>
    </row>
    <row r="1152" spans="1:5" ht="14.25">
      <c r="A1152" t="str">
        <f>"92"</f>
        <v>92</v>
      </c>
      <c r="B1152" t="s">
        <v>124</v>
      </c>
      <c r="C1152" t="str">
        <f>".3182"</f>
        <v>.3182</v>
      </c>
      <c r="D1152" t="str">
        <f>".3161"</f>
        <v>.3161</v>
      </c>
      <c r="E1152" t="str">
        <f>".3172"</f>
        <v>.3172</v>
      </c>
    </row>
    <row r="1153" spans="1:5" ht="14.25">
      <c r="A1153" t="str">
        <f>"93"</f>
        <v>93</v>
      </c>
      <c r="B1153" t="s">
        <v>171</v>
      </c>
      <c r="C1153" t="str">
        <f>".3084"</f>
        <v>.3084</v>
      </c>
      <c r="D1153" t="str">
        <f>".3295"</f>
        <v>.3295</v>
      </c>
      <c r="E1153" t="str">
        <f>".3190"</f>
        <v>.3190</v>
      </c>
    </row>
    <row r="1154" spans="1:5" ht="14.25">
      <c r="A1154" t="str">
        <f>"94"</f>
        <v>94</v>
      </c>
      <c r="B1154" t="s">
        <v>65</v>
      </c>
      <c r="C1154" t="str">
        <f>".3122"</f>
        <v>.3122</v>
      </c>
      <c r="D1154" t="str">
        <f>".3261"</f>
        <v>.3261</v>
      </c>
      <c r="E1154" t="str">
        <f>".3192"</f>
        <v>.3192</v>
      </c>
    </row>
    <row r="1155" spans="1:5" ht="14.25">
      <c r="A1155" t="str">
        <f>"95"</f>
        <v>95</v>
      </c>
      <c r="B1155" t="s">
        <v>82</v>
      </c>
      <c r="C1155" t="str">
        <f>".3068"</f>
        <v>.3068</v>
      </c>
      <c r="D1155" t="str">
        <f>".3318"</f>
        <v>.3318</v>
      </c>
      <c r="E1155" t="str">
        <f>".3193"</f>
        <v>.3193</v>
      </c>
    </row>
    <row r="1156" spans="1:5" ht="14.25">
      <c r="A1156" t="str">
        <f>"96"</f>
        <v>96</v>
      </c>
      <c r="B1156" t="s">
        <v>61</v>
      </c>
      <c r="C1156" t="str">
        <f>".3268"</f>
        <v>.3268</v>
      </c>
      <c r="D1156" t="str">
        <f>".3131"</f>
        <v>.3131</v>
      </c>
      <c r="E1156" t="str">
        <f>".3200"</f>
        <v>.3200</v>
      </c>
    </row>
    <row r="1157" spans="1:5" ht="14.25">
      <c r="A1157" t="str">
        <f>"97"</f>
        <v>97</v>
      </c>
      <c r="B1157" t="s">
        <v>132</v>
      </c>
      <c r="C1157" t="str">
        <f>".3224"</f>
        <v>.3224</v>
      </c>
      <c r="D1157" t="str">
        <f>".3188"</f>
        <v>.3188</v>
      </c>
      <c r="E1157" t="str">
        <f>".3206"</f>
        <v>.3206</v>
      </c>
    </row>
    <row r="1158" spans="1:5" ht="14.25">
      <c r="A1158" t="str">
        <f>"98"</f>
        <v>98</v>
      </c>
      <c r="B1158" t="s">
        <v>149</v>
      </c>
      <c r="C1158" t="str">
        <f>".3042"</f>
        <v>.3042</v>
      </c>
      <c r="D1158" t="str">
        <f>".3420"</f>
        <v>.3420</v>
      </c>
      <c r="E1158" t="str">
        <f>".3231"</f>
        <v>.3231</v>
      </c>
    </row>
    <row r="1159" spans="1:5" ht="14.25">
      <c r="A1159" t="str">
        <f>"99"</f>
        <v>99</v>
      </c>
      <c r="B1159" t="s">
        <v>90</v>
      </c>
      <c r="C1159" t="str">
        <f>".3684"</f>
        <v>.3684</v>
      </c>
      <c r="D1159" t="str">
        <f>".2790"</f>
        <v>.2790</v>
      </c>
      <c r="E1159" t="str">
        <f>".3237"</f>
        <v>.3237</v>
      </c>
    </row>
    <row r="1160" spans="1:5" ht="14.25">
      <c r="A1160" t="str">
        <f>"100"</f>
        <v>100</v>
      </c>
      <c r="B1160" t="s">
        <v>119</v>
      </c>
      <c r="C1160" t="str">
        <f>".3008"</f>
        <v>.3008</v>
      </c>
      <c r="D1160" t="str">
        <f>".3478"</f>
        <v>.3478</v>
      </c>
      <c r="E1160" t="str">
        <f>".3243"</f>
        <v>.3243</v>
      </c>
    </row>
    <row r="1161" spans="1:5" ht="14.25">
      <c r="A1161" t="str">
        <f>"101"</f>
        <v>101</v>
      </c>
      <c r="B1161" t="s">
        <v>176</v>
      </c>
      <c r="C1161" t="str">
        <f>".3396"</f>
        <v>.3396</v>
      </c>
      <c r="D1161" t="str">
        <f>".3129"</f>
        <v>.3129</v>
      </c>
      <c r="E1161" t="str">
        <f>".3263"</f>
        <v>.3263</v>
      </c>
    </row>
    <row r="1162" spans="1:5" ht="14.25">
      <c r="A1162" t="str">
        <f>"102"</f>
        <v>102</v>
      </c>
      <c r="B1162" t="s">
        <v>167</v>
      </c>
      <c r="C1162" t="str">
        <f>".3470"</f>
        <v>.3470</v>
      </c>
      <c r="D1162" t="str">
        <f>".3085"</f>
        <v>.3085</v>
      </c>
      <c r="E1162" t="str">
        <f>".3278"</f>
        <v>.3278</v>
      </c>
    </row>
    <row r="1163" spans="1:5" ht="14.25">
      <c r="A1163" t="str">
        <f>"103"</f>
        <v>103</v>
      </c>
      <c r="B1163" t="s">
        <v>57</v>
      </c>
      <c r="C1163" t="str">
        <f>".3546"</f>
        <v>.3546</v>
      </c>
      <c r="D1163" t="str">
        <f>".3037"</f>
        <v>.3037</v>
      </c>
      <c r="E1163" t="str">
        <f>".3292"</f>
        <v>.3292</v>
      </c>
    </row>
    <row r="1164" spans="1:5" ht="14.25">
      <c r="A1164" t="str">
        <f>"104"</f>
        <v>104</v>
      </c>
      <c r="B1164" t="s">
        <v>69</v>
      </c>
      <c r="C1164" t="str">
        <f>".3398"</f>
        <v>.3398</v>
      </c>
      <c r="D1164" t="str">
        <f>".3318"</f>
        <v>.3318</v>
      </c>
      <c r="E1164" t="str">
        <f>".3358"</f>
        <v>.3358</v>
      </c>
    </row>
    <row r="1165" spans="1:5" ht="14.25">
      <c r="A1165" t="str">
        <f>"105"</f>
        <v>105</v>
      </c>
      <c r="B1165" t="s">
        <v>154</v>
      </c>
      <c r="C1165" t="str">
        <f>".3522"</f>
        <v>.3522</v>
      </c>
      <c r="D1165" t="str">
        <f>".3202"</f>
        <v>.3202</v>
      </c>
      <c r="E1165" t="str">
        <f>".3362"</f>
        <v>.3362</v>
      </c>
    </row>
    <row r="1166" spans="1:5" ht="14.25">
      <c r="A1166" t="str">
        <f>"106"</f>
        <v>106</v>
      </c>
      <c r="B1166" t="s">
        <v>126</v>
      </c>
      <c r="C1166" t="str">
        <f>".2720"</f>
        <v>.2720</v>
      </c>
      <c r="D1166" t="str">
        <f>".4024"</f>
        <v>.4024</v>
      </c>
      <c r="E1166" t="str">
        <f>".3372"</f>
        <v>.3372</v>
      </c>
    </row>
    <row r="1167" spans="1:5" ht="14.25">
      <c r="A1167" t="str">
        <f>"107"</f>
        <v>107</v>
      </c>
      <c r="B1167" t="s">
        <v>131</v>
      </c>
      <c r="C1167" t="str">
        <f>".2692"</f>
        <v>.2692</v>
      </c>
      <c r="D1167" t="str">
        <f>".4060"</f>
        <v>.4060</v>
      </c>
      <c r="E1167" t="str">
        <f>".3376"</f>
        <v>.3376</v>
      </c>
    </row>
    <row r="1168" spans="1:5" ht="14.25">
      <c r="A1168" t="str">
        <f>"108"</f>
        <v>108</v>
      </c>
      <c r="B1168" t="s">
        <v>153</v>
      </c>
      <c r="C1168" t="str">
        <f>".3056"</f>
        <v>.3056</v>
      </c>
      <c r="D1168" t="str">
        <f>".3721"</f>
        <v>.3721</v>
      </c>
      <c r="E1168" t="str">
        <f>".3389"</f>
        <v>.3389</v>
      </c>
    </row>
    <row r="1169" spans="1:5" ht="14.25">
      <c r="A1169" t="str">
        <f>"109"</f>
        <v>109</v>
      </c>
      <c r="B1169" t="s">
        <v>81</v>
      </c>
      <c r="C1169" t="str">
        <f>".3980"</f>
        <v>.3980</v>
      </c>
      <c r="D1169" t="str">
        <f>".2799"</f>
        <v>.2799</v>
      </c>
      <c r="E1169" t="str">
        <f>".3390"</f>
        <v>.3390</v>
      </c>
    </row>
    <row r="1170" spans="1:5" ht="14.25">
      <c r="A1170" t="str">
        <f>"110"</f>
        <v>110</v>
      </c>
      <c r="B1170" t="s">
        <v>135</v>
      </c>
      <c r="C1170" t="str">
        <f>".3158"</f>
        <v>.3158</v>
      </c>
      <c r="D1170" t="str">
        <f>".3627"</f>
        <v>.3627</v>
      </c>
      <c r="E1170" t="str">
        <f>".3393"</f>
        <v>.3393</v>
      </c>
    </row>
    <row r="1171" spans="1:5" ht="14.25">
      <c r="A1171" t="str">
        <f>"111"</f>
        <v>111</v>
      </c>
      <c r="B1171" t="s">
        <v>92</v>
      </c>
      <c r="C1171" t="str">
        <f>".3394"</f>
        <v>.3394</v>
      </c>
      <c r="D1171" t="str">
        <f>".3394"</f>
        <v>.3394</v>
      </c>
      <c r="E1171" t="str">
        <f>".3394"</f>
        <v>.3394</v>
      </c>
    </row>
    <row r="1172" spans="1:5" ht="14.25">
      <c r="A1172" t="str">
        <f>"112"</f>
        <v>112</v>
      </c>
      <c r="B1172" t="s">
        <v>72</v>
      </c>
      <c r="C1172" t="str">
        <f>".2664"</f>
        <v>.2664</v>
      </c>
      <c r="D1172" t="str">
        <f>".4131"</f>
        <v>.4131</v>
      </c>
      <c r="E1172" t="str">
        <f>".3398"</f>
        <v>.3398</v>
      </c>
    </row>
    <row r="1173" spans="1:5" ht="14.25">
      <c r="A1173" t="str">
        <f>"113"</f>
        <v>113</v>
      </c>
      <c r="B1173" t="s">
        <v>117</v>
      </c>
      <c r="C1173" t="str">
        <f>".2808"</f>
        <v>.2808</v>
      </c>
      <c r="D1173" t="str">
        <f>".4016"</f>
        <v>.4016</v>
      </c>
      <c r="E1173" t="str">
        <f>".3412"</f>
        <v>.3412</v>
      </c>
    </row>
    <row r="1174" spans="1:5" ht="14.25">
      <c r="A1174" t="str">
        <f>"114"</f>
        <v>114</v>
      </c>
      <c r="B1174" t="s">
        <v>144</v>
      </c>
      <c r="C1174" t="str">
        <f>".3062"</f>
        <v>.3062</v>
      </c>
      <c r="D1174" t="str">
        <f>".3780"</f>
        <v>.3780</v>
      </c>
      <c r="E1174" t="str">
        <f>".3421"</f>
        <v>.3421</v>
      </c>
    </row>
    <row r="1175" spans="1:5" ht="14.25">
      <c r="A1175" t="str">
        <f>"115"</f>
        <v>115</v>
      </c>
      <c r="B1175" t="s">
        <v>166</v>
      </c>
      <c r="C1175" t="str">
        <f>".3380"</f>
        <v>.3380</v>
      </c>
      <c r="D1175" t="str">
        <f>".3473"</f>
        <v>.3473</v>
      </c>
      <c r="E1175" t="str">
        <f>".3427"</f>
        <v>.3427</v>
      </c>
    </row>
    <row r="1176" spans="1:5" ht="14.25">
      <c r="A1176" t="str">
        <f>"116"</f>
        <v>116</v>
      </c>
      <c r="B1176" t="s">
        <v>172</v>
      </c>
      <c r="C1176" t="str">
        <f>".3336"</f>
        <v>.3336</v>
      </c>
      <c r="D1176" t="str">
        <f>".3524"</f>
        <v>.3524</v>
      </c>
      <c r="E1176" t="str">
        <f>".3430"</f>
        <v>.3430</v>
      </c>
    </row>
    <row r="1177" spans="1:5" ht="14.25">
      <c r="A1177" t="str">
        <f>"117"</f>
        <v>117</v>
      </c>
      <c r="B1177" t="s">
        <v>143</v>
      </c>
      <c r="C1177" t="str">
        <f>".3238"</f>
        <v>.3238</v>
      </c>
      <c r="D1177" t="str">
        <f>".3627"</f>
        <v>.3627</v>
      </c>
      <c r="E1177" t="str">
        <f>".3433"</f>
        <v>.3433</v>
      </c>
    </row>
    <row r="1178" spans="1:5" ht="14.25">
      <c r="A1178" t="str">
        <f>"118"</f>
        <v>118</v>
      </c>
      <c r="B1178" t="s">
        <v>88</v>
      </c>
      <c r="C1178" t="str">
        <f>".2498"</f>
        <v>.2498</v>
      </c>
      <c r="D1178" t="str">
        <f>".4422"</f>
        <v>.4422</v>
      </c>
      <c r="E1178" t="str">
        <f>".3460"</f>
        <v>.3460</v>
      </c>
    </row>
    <row r="1179" spans="1:5" ht="14.25">
      <c r="A1179" t="str">
        <f>"119"</f>
        <v>119</v>
      </c>
      <c r="B1179" t="s">
        <v>121</v>
      </c>
      <c r="C1179" t="str">
        <f>".2842"</f>
        <v>.2842</v>
      </c>
      <c r="D1179" t="str">
        <f>".4081"</f>
        <v>.4081</v>
      </c>
      <c r="E1179" t="str">
        <f>".3462"</f>
        <v>.3462</v>
      </c>
    </row>
    <row r="1180" spans="1:5" ht="14.25">
      <c r="A1180" t="str">
        <f>"120"</f>
        <v>120</v>
      </c>
      <c r="B1180" t="s">
        <v>21</v>
      </c>
      <c r="C1180" t="str">
        <f>".2544"</f>
        <v>.2544</v>
      </c>
      <c r="D1180" t="str">
        <f>".4418"</f>
        <v>.4418</v>
      </c>
      <c r="E1180" t="str">
        <f>".3481"</f>
        <v>.3481</v>
      </c>
    </row>
    <row r="1181" spans="1:5" ht="14.25">
      <c r="A1181" t="str">
        <f>"121"</f>
        <v>121</v>
      </c>
      <c r="B1181" t="s">
        <v>35</v>
      </c>
      <c r="C1181" t="str">
        <f>".3582"</f>
        <v>.3582</v>
      </c>
      <c r="D1181" t="str">
        <f>".3394"</f>
        <v>.3394</v>
      </c>
      <c r="E1181" t="str">
        <f>".3488"</f>
        <v>.3488</v>
      </c>
    </row>
    <row r="1182" spans="1:5" ht="14.25">
      <c r="A1182" t="str">
        <f>"122"</f>
        <v>122</v>
      </c>
      <c r="B1182" t="s">
        <v>160</v>
      </c>
      <c r="C1182" t="str">
        <f>".2968"</f>
        <v>.2968</v>
      </c>
      <c r="D1182" t="str">
        <f>".4015"</f>
        <v>.4015</v>
      </c>
      <c r="E1182" t="str">
        <f>".3492"</f>
        <v>.3492</v>
      </c>
    </row>
    <row r="1183" spans="1:5" ht="14.25">
      <c r="A1183" t="str">
        <f>"123"</f>
        <v>123</v>
      </c>
      <c r="B1183" t="s">
        <v>137</v>
      </c>
      <c r="C1183" t="str">
        <f>".2818"</f>
        <v>.2818</v>
      </c>
      <c r="D1183" t="str">
        <f>".4224"</f>
        <v>.4224</v>
      </c>
      <c r="E1183" t="str">
        <f>".3521"</f>
        <v>.3521</v>
      </c>
    </row>
    <row r="1184" spans="1:5" ht="14.25">
      <c r="A1184" t="str">
        <f>"124"</f>
        <v>124</v>
      </c>
      <c r="B1184" t="s">
        <v>103</v>
      </c>
      <c r="C1184" t="str">
        <f>".3944"</f>
        <v>.3944</v>
      </c>
      <c r="D1184" t="str">
        <f>".3179"</f>
        <v>.3179</v>
      </c>
      <c r="E1184" t="str">
        <f>".3562"</f>
        <v>.3562</v>
      </c>
    </row>
    <row r="1185" spans="1:5" ht="14.25">
      <c r="A1185" t="str">
        <f>"125"</f>
        <v>125</v>
      </c>
      <c r="B1185" t="s">
        <v>174</v>
      </c>
      <c r="C1185" t="str">
        <f>".3912"</f>
        <v>.3912</v>
      </c>
      <c r="D1185" t="str">
        <f>".3236"</f>
        <v>.3236</v>
      </c>
      <c r="E1185" t="str">
        <f>".3574"</f>
        <v>.3574</v>
      </c>
    </row>
    <row r="1186" spans="1:5" ht="14.25">
      <c r="A1186" t="str">
        <f>"126"</f>
        <v>126</v>
      </c>
      <c r="B1186" t="s">
        <v>78</v>
      </c>
      <c r="C1186" t="str">
        <f>".3472"</f>
        <v>.3472</v>
      </c>
      <c r="D1186" t="str">
        <f>".3717"</f>
        <v>.3717</v>
      </c>
      <c r="E1186" t="str">
        <f>".3595"</f>
        <v>.3595</v>
      </c>
    </row>
    <row r="1187" spans="1:5" ht="14.25">
      <c r="A1187" t="str">
        <f>"127"</f>
        <v>127</v>
      </c>
      <c r="B1187" t="s">
        <v>162</v>
      </c>
      <c r="C1187" t="str">
        <f>".3390"</f>
        <v>.3390</v>
      </c>
      <c r="D1187" t="str">
        <f>".3800"</f>
        <v>.3800</v>
      </c>
      <c r="E1187" t="str">
        <f>".3595"</f>
        <v>.3595</v>
      </c>
    </row>
    <row r="1188" spans="1:5" ht="14.25">
      <c r="A1188" t="str">
        <f>"128"</f>
        <v>128</v>
      </c>
      <c r="B1188" t="s">
        <v>47</v>
      </c>
      <c r="C1188" t="str">
        <f>".3862"</f>
        <v>.3862</v>
      </c>
      <c r="D1188" t="str">
        <f>".3330"</f>
        <v>.3330</v>
      </c>
      <c r="E1188" t="str">
        <f>".3596"</f>
        <v>.3596</v>
      </c>
    </row>
    <row r="1189" spans="1:5" ht="14.25">
      <c r="A1189" t="str">
        <f>"129"</f>
        <v>129</v>
      </c>
      <c r="B1189" t="s">
        <v>98</v>
      </c>
      <c r="C1189" t="str">
        <f>".3610"</f>
        <v>.3610</v>
      </c>
      <c r="D1189" t="str">
        <f>".3608"</f>
        <v>.3608</v>
      </c>
      <c r="E1189" t="str">
        <f>".3609"</f>
        <v>.3609</v>
      </c>
    </row>
    <row r="1190" spans="1:5" ht="14.25">
      <c r="A1190" t="str">
        <f>"130"</f>
        <v>130</v>
      </c>
      <c r="B1190" t="s">
        <v>155</v>
      </c>
      <c r="C1190" t="str">
        <f>".4710"</f>
        <v>.4710</v>
      </c>
      <c r="D1190" t="str">
        <f>".2510"</f>
        <v>.2510</v>
      </c>
      <c r="E1190" t="str">
        <f>".3610"</f>
        <v>.3610</v>
      </c>
    </row>
    <row r="1191" spans="1:5" ht="14.25">
      <c r="A1191" t="str">
        <f>"131"</f>
        <v>131</v>
      </c>
      <c r="B1191" t="s">
        <v>75</v>
      </c>
      <c r="C1191" t="str">
        <f>".3604"</f>
        <v>.3604</v>
      </c>
      <c r="D1191" t="str">
        <f>".3640"</f>
        <v>.3640</v>
      </c>
      <c r="E1191" t="str">
        <f>".3622"</f>
        <v>.3622</v>
      </c>
    </row>
    <row r="1192" spans="1:5" ht="14.25">
      <c r="A1192" t="str">
        <f>"132"</f>
        <v>132</v>
      </c>
      <c r="B1192" t="s">
        <v>84</v>
      </c>
      <c r="C1192" t="str">
        <f>".3624"</f>
        <v>.3624</v>
      </c>
      <c r="D1192" t="str">
        <f>".3622"</f>
        <v>.3622</v>
      </c>
      <c r="E1192" t="str">
        <f>".3623"</f>
        <v>.3623</v>
      </c>
    </row>
    <row r="1193" spans="1:5" ht="14.25">
      <c r="A1193" t="str">
        <f>"133"</f>
        <v>133</v>
      </c>
      <c r="B1193" t="s">
        <v>95</v>
      </c>
      <c r="C1193" t="str">
        <f>".3422"</f>
        <v>.3422</v>
      </c>
      <c r="D1193" t="str">
        <f>".3842"</f>
        <v>.3842</v>
      </c>
      <c r="E1193" t="str">
        <f>".3632"</f>
        <v>.3632</v>
      </c>
    </row>
    <row r="1194" spans="1:5" ht="14.25">
      <c r="A1194" t="str">
        <f>"134"</f>
        <v>134</v>
      </c>
      <c r="B1194" t="s">
        <v>165</v>
      </c>
      <c r="C1194" t="str">
        <f>".3652"</f>
        <v>.3652</v>
      </c>
      <c r="D1194" t="str">
        <f>".3656"</f>
        <v>.3656</v>
      </c>
      <c r="E1194" t="str">
        <f>".3654"</f>
        <v>.3654</v>
      </c>
    </row>
    <row r="1195" spans="1:5" ht="14.25">
      <c r="A1195" t="str">
        <f>"135"</f>
        <v>135</v>
      </c>
      <c r="B1195" t="s">
        <v>79</v>
      </c>
      <c r="C1195" t="str">
        <f>".3304"</f>
        <v>.3304</v>
      </c>
      <c r="D1195" t="str">
        <f>".4076"</f>
        <v>.4076</v>
      </c>
      <c r="E1195" t="str">
        <f>".3690"</f>
        <v>.3690</v>
      </c>
    </row>
    <row r="1196" spans="1:5" ht="14.25">
      <c r="A1196" t="str">
        <f>"136"</f>
        <v>136</v>
      </c>
      <c r="B1196" t="s">
        <v>170</v>
      </c>
      <c r="C1196" t="str">
        <f>".3564"</f>
        <v>.3564</v>
      </c>
      <c r="D1196" t="str">
        <f>".3861"</f>
        <v>.3861</v>
      </c>
      <c r="E1196" t="str">
        <f>".3713"</f>
        <v>.3713</v>
      </c>
    </row>
    <row r="1197" spans="1:5" ht="14.25">
      <c r="A1197" t="str">
        <f>"137"</f>
        <v>137</v>
      </c>
      <c r="B1197" t="s">
        <v>129</v>
      </c>
      <c r="C1197" t="str">
        <f>".3888"</f>
        <v>.3888</v>
      </c>
      <c r="D1197" t="str">
        <f>".3575"</f>
        <v>.3575</v>
      </c>
      <c r="E1197" t="str">
        <f>".3732"</f>
        <v>.3732</v>
      </c>
    </row>
    <row r="1198" spans="1:5" ht="14.25">
      <c r="A1198" t="str">
        <f>"138"</f>
        <v>138</v>
      </c>
      <c r="B1198" t="s">
        <v>73</v>
      </c>
      <c r="C1198" t="str">
        <f>".3776"</f>
        <v>.3776</v>
      </c>
      <c r="D1198" t="str">
        <f>".3782"</f>
        <v>.3782</v>
      </c>
      <c r="E1198" t="str">
        <f>".3779"</f>
        <v>.3779</v>
      </c>
    </row>
    <row r="1199" spans="1:5" ht="14.25">
      <c r="A1199" t="str">
        <f>"139"</f>
        <v>139</v>
      </c>
      <c r="B1199" t="s">
        <v>168</v>
      </c>
      <c r="C1199" t="str">
        <f>".3298"</f>
        <v>.3298</v>
      </c>
      <c r="D1199" t="str">
        <f>".4297"</f>
        <v>.4297</v>
      </c>
      <c r="E1199" t="str">
        <f>".3798"</f>
        <v>.3798</v>
      </c>
    </row>
    <row r="1200" spans="1:5" ht="14.25">
      <c r="A1200" t="str">
        <f>"140"</f>
        <v>140</v>
      </c>
      <c r="B1200" t="s">
        <v>156</v>
      </c>
      <c r="C1200" t="str">
        <f>".3054"</f>
        <v>.3054</v>
      </c>
      <c r="D1200" t="str">
        <f>".4550"</f>
        <v>.4550</v>
      </c>
      <c r="E1200" t="str">
        <f>".3802"</f>
        <v>.3802</v>
      </c>
    </row>
    <row r="1201" spans="1:5" ht="14.25">
      <c r="A1201" t="str">
        <f>"141"</f>
        <v>141</v>
      </c>
      <c r="B1201" t="s">
        <v>99</v>
      </c>
      <c r="C1201" t="str">
        <f>".3660"</f>
        <v>.3660</v>
      </c>
      <c r="D1201" t="str">
        <f>".4039"</f>
        <v>.4039</v>
      </c>
      <c r="E1201" t="str">
        <f>".3850"</f>
        <v>.3850</v>
      </c>
    </row>
    <row r="1202" spans="1:5" ht="14.25">
      <c r="A1202" t="str">
        <f>"142"</f>
        <v>142</v>
      </c>
      <c r="B1202" t="s">
        <v>76</v>
      </c>
      <c r="C1202" t="str">
        <f>".3462"</f>
        <v>.3462</v>
      </c>
      <c r="D1202" t="str">
        <f>".4337"</f>
        <v>.4337</v>
      </c>
      <c r="E1202" t="str">
        <f>".3900"</f>
        <v>.3900</v>
      </c>
    </row>
    <row r="1203" spans="1:5" ht="14.25">
      <c r="A1203" t="str">
        <f>"143"</f>
        <v>143</v>
      </c>
      <c r="B1203" t="s">
        <v>113</v>
      </c>
      <c r="C1203" t="str">
        <f>".4052"</f>
        <v>.4052</v>
      </c>
      <c r="D1203" t="str">
        <f>".3762"</f>
        <v>.3762</v>
      </c>
      <c r="E1203" t="str">
        <f>".3907"</f>
        <v>.3907</v>
      </c>
    </row>
    <row r="1204" spans="1:5" ht="14.25">
      <c r="A1204" t="str">
        <f>"144"</f>
        <v>144</v>
      </c>
      <c r="B1204" t="s">
        <v>87</v>
      </c>
      <c r="C1204" t="str">
        <f>".3364"</f>
        <v>.3364</v>
      </c>
      <c r="D1204" t="str">
        <f>".4561"</f>
        <v>.4561</v>
      </c>
      <c r="E1204" t="str">
        <f>".3963"</f>
        <v>.3963</v>
      </c>
    </row>
    <row r="1205" spans="1:5" ht="14.25">
      <c r="A1205" t="str">
        <f>"145"</f>
        <v>145</v>
      </c>
      <c r="B1205" t="s">
        <v>83</v>
      </c>
      <c r="C1205" t="str">
        <f>".3146"</f>
        <v>.3146</v>
      </c>
      <c r="D1205" t="str">
        <f>".4867"</f>
        <v>.4867</v>
      </c>
      <c r="E1205" t="str">
        <f>".4007"</f>
        <v>.4007</v>
      </c>
    </row>
    <row r="1206" spans="1:5" ht="14.25">
      <c r="A1206" t="str">
        <f>"146"</f>
        <v>146</v>
      </c>
      <c r="B1206" t="s">
        <v>158</v>
      </c>
      <c r="C1206" t="str">
        <f>".3180"</f>
        <v>.3180</v>
      </c>
      <c r="D1206" t="str">
        <f>".5007"</f>
        <v>.5007</v>
      </c>
      <c r="E1206" t="str">
        <f>".4094"</f>
        <v>.4094</v>
      </c>
    </row>
    <row r="1207" spans="1:5" ht="14.25">
      <c r="A1207" t="str">
        <f>"147"</f>
        <v>147</v>
      </c>
      <c r="B1207" t="s">
        <v>112</v>
      </c>
      <c r="C1207" t="str">
        <f>".4838"</f>
        <v>.4838</v>
      </c>
      <c r="D1207" t="str">
        <f>".3688"</f>
        <v>.3688</v>
      </c>
      <c r="E1207" t="str">
        <f>".4263"</f>
        <v>.4263</v>
      </c>
    </row>
    <row r="1208" spans="1:5" ht="14.25">
      <c r="A1208" t="str">
        <f>"148"</f>
        <v>148</v>
      </c>
      <c r="B1208" t="s">
        <v>70</v>
      </c>
      <c r="C1208" t="str">
        <f>".4212"</f>
        <v>.4212</v>
      </c>
      <c r="D1208" t="str">
        <f>".4460"</f>
        <v>.4460</v>
      </c>
      <c r="E1208" t="str">
        <f>".4336"</f>
        <v>.4336</v>
      </c>
    </row>
    <row r="1209" spans="1:5" ht="14.25">
      <c r="A1209" t="str">
        <f>"149"</f>
        <v>149</v>
      </c>
      <c r="B1209" t="s">
        <v>93</v>
      </c>
      <c r="C1209" t="str">
        <f>".4524"</f>
        <v>.4524</v>
      </c>
      <c r="D1209" t="str">
        <f>".4197"</f>
        <v>.4197</v>
      </c>
      <c r="E1209" t="str">
        <f>".4361"</f>
        <v>.4361</v>
      </c>
    </row>
    <row r="1210" spans="1:5" ht="14.25">
      <c r="A1210" t="str">
        <f>"150"</f>
        <v>150</v>
      </c>
      <c r="B1210" t="s">
        <v>175</v>
      </c>
      <c r="C1210" t="str">
        <f>".5054"</f>
        <v>.5054</v>
      </c>
      <c r="D1210" t="str">
        <f>".3695"</f>
        <v>.3695</v>
      </c>
      <c r="E1210" t="str">
        <f>".4375"</f>
        <v>.4375</v>
      </c>
    </row>
    <row r="1211" spans="1:5" ht="14.25">
      <c r="A1211" t="str">
        <f>"151"</f>
        <v>151</v>
      </c>
      <c r="B1211" t="s">
        <v>173</v>
      </c>
      <c r="C1211" t="str">
        <f>".3386"</f>
        <v>.3386</v>
      </c>
      <c r="D1211" t="str">
        <f>".5726"</f>
        <v>.5726</v>
      </c>
      <c r="E1211" t="str">
        <f>".4556"</f>
        <v>.4556</v>
      </c>
    </row>
    <row r="1212" spans="1:5" ht="14.25">
      <c r="A1212" t="str">
        <f>"152"</f>
        <v>152</v>
      </c>
      <c r="B1212" t="s">
        <v>67</v>
      </c>
      <c r="C1212" t="str">
        <f>".5100"</f>
        <v>.5100</v>
      </c>
      <c r="D1212" t="str">
        <f>".4888"</f>
        <v>.4888</v>
      </c>
      <c r="E1212" t="str">
        <f>".4994"</f>
        <v>.4994</v>
      </c>
    </row>
    <row r="1214" ht="14.25">
      <c r="A1214" t="s">
        <v>193</v>
      </c>
    </row>
    <row r="1215" spans="1:8" ht="14.25">
      <c r="A1215" t="s">
        <v>4</v>
      </c>
      <c r="B1215" t="s">
        <v>5</v>
      </c>
      <c r="C1215" t="s">
        <v>6</v>
      </c>
      <c r="D1215" t="s">
        <v>7</v>
      </c>
      <c r="E1215" t="s">
        <v>8</v>
      </c>
      <c r="F1215" t="s">
        <v>9</v>
      </c>
      <c r="G1215" t="s">
        <v>10</v>
      </c>
      <c r="H1215" t="s">
        <v>14</v>
      </c>
    </row>
    <row r="1216" spans="1:8" ht="14.25">
      <c r="A1216">
        <v>1</v>
      </c>
      <c r="B1216" t="s">
        <v>27</v>
      </c>
      <c r="C1216" t="str">
        <f>".139"</f>
        <v>.139</v>
      </c>
      <c r="D1216" t="str">
        <f>".061"</f>
        <v>.061</v>
      </c>
      <c r="E1216" t="str">
        <f>".071"</f>
        <v>.071</v>
      </c>
      <c r="F1216" t="str">
        <f>".162"</f>
        <v>.162</v>
      </c>
      <c r="G1216" t="str">
        <f>".219"</f>
        <v>.219</v>
      </c>
      <c r="H1216" t="str">
        <f>".1304"</f>
        <v>.1304</v>
      </c>
    </row>
    <row r="1217" spans="1:8" ht="14.25">
      <c r="A1217">
        <v>2</v>
      </c>
      <c r="B1217" t="s">
        <v>15</v>
      </c>
      <c r="C1217" t="str">
        <f>".218"</f>
        <v>.218</v>
      </c>
      <c r="D1217" t="str">
        <f>".189"</f>
        <v>.189</v>
      </c>
      <c r="E1217" t="str">
        <f>".163"</f>
        <v>.163</v>
      </c>
      <c r="F1217" t="str">
        <f>".184"</f>
        <v>.184</v>
      </c>
      <c r="G1217" t="str">
        <f>".167"</f>
        <v>.167</v>
      </c>
      <c r="H1217" t="str">
        <f>".1842"</f>
        <v>.1842</v>
      </c>
    </row>
    <row r="1218" spans="1:8" ht="14.25">
      <c r="A1218">
        <v>3</v>
      </c>
      <c r="B1218" t="s">
        <v>20</v>
      </c>
      <c r="C1218" t="str">
        <f>".094"</f>
        <v>.094</v>
      </c>
      <c r="D1218" t="str">
        <f>".248"</f>
        <v>.248</v>
      </c>
      <c r="E1218" t="str">
        <f>".167"</f>
        <v>.167</v>
      </c>
      <c r="F1218" t="str">
        <f>".202"</f>
        <v>.202</v>
      </c>
      <c r="G1218" t="str">
        <f>".221"</f>
        <v>.221</v>
      </c>
      <c r="H1218" t="str">
        <f>".1864"</f>
        <v>.1864</v>
      </c>
    </row>
    <row r="1219" spans="1:8" ht="14.25">
      <c r="A1219">
        <v>4</v>
      </c>
      <c r="B1219" t="s">
        <v>66</v>
      </c>
      <c r="C1219" t="str">
        <f>".222"</f>
        <v>.222</v>
      </c>
      <c r="D1219" t="str">
        <f>".154"</f>
        <v>.154</v>
      </c>
      <c r="E1219" t="str">
        <f>".187"</f>
        <v>.187</v>
      </c>
      <c r="F1219" t="str">
        <f>".159"</f>
        <v>.159</v>
      </c>
      <c r="G1219" t="str">
        <f>".211"</f>
        <v>.211</v>
      </c>
      <c r="H1219" t="str">
        <f>".1866"</f>
        <v>.1866</v>
      </c>
    </row>
    <row r="1220" spans="1:8" ht="14.25">
      <c r="A1220">
        <v>5</v>
      </c>
      <c r="B1220" t="s">
        <v>74</v>
      </c>
      <c r="C1220" t="str">
        <f>".148"</f>
        <v>.148</v>
      </c>
      <c r="D1220" t="str">
        <f>".121"</f>
        <v>.121</v>
      </c>
      <c r="E1220" t="str">
        <f>".241"</f>
        <v>.241</v>
      </c>
      <c r="F1220" t="str">
        <f>".168"</f>
        <v>.168</v>
      </c>
      <c r="G1220" t="str">
        <f>".288"</f>
        <v>.288</v>
      </c>
      <c r="H1220" t="str">
        <f>".1932"</f>
        <v>.1932</v>
      </c>
    </row>
    <row r="1221" spans="1:8" ht="14.25">
      <c r="A1221">
        <v>6</v>
      </c>
      <c r="B1221" t="s">
        <v>150</v>
      </c>
      <c r="C1221" t="str">
        <f>".157"</f>
        <v>.157</v>
      </c>
      <c r="D1221" t="str">
        <f>".256"</f>
        <v>.256</v>
      </c>
      <c r="E1221" t="str">
        <f>".230"</f>
        <v>.230</v>
      </c>
      <c r="F1221" t="str">
        <f>".208"</f>
        <v>.208</v>
      </c>
      <c r="G1221" t="str">
        <f>".116"</f>
        <v>.116</v>
      </c>
      <c r="H1221" t="str">
        <f>".1934"</f>
        <v>.1934</v>
      </c>
    </row>
    <row r="1222" spans="1:8" ht="14.25">
      <c r="A1222">
        <v>7</v>
      </c>
      <c r="B1222" t="s">
        <v>36</v>
      </c>
      <c r="C1222" t="str">
        <f>".198"</f>
        <v>.198</v>
      </c>
      <c r="D1222" t="str">
        <f>".223"</f>
        <v>.223</v>
      </c>
      <c r="E1222" t="str">
        <f>".271"</f>
        <v>.271</v>
      </c>
      <c r="F1222" t="str">
        <f>".167"</f>
        <v>.167</v>
      </c>
      <c r="G1222" t="str">
        <f>".125"</f>
        <v>.125</v>
      </c>
      <c r="H1222" t="str">
        <f>".1968"</f>
        <v>.1968</v>
      </c>
    </row>
    <row r="1223" spans="1:8" ht="14.25">
      <c r="A1223">
        <v>8</v>
      </c>
      <c r="B1223" t="s">
        <v>56</v>
      </c>
      <c r="C1223" t="str">
        <f>".209"</f>
        <v>.209</v>
      </c>
      <c r="D1223" t="str">
        <f>".198"</f>
        <v>.198</v>
      </c>
      <c r="E1223" t="str">
        <f>".126"</f>
        <v>.126</v>
      </c>
      <c r="F1223" t="str">
        <f>".279"</f>
        <v>.279</v>
      </c>
      <c r="G1223" t="str">
        <f>".183"</f>
        <v>.183</v>
      </c>
      <c r="H1223" t="str">
        <f>".1990"</f>
        <v>.1990</v>
      </c>
    </row>
    <row r="1224" spans="1:8" ht="14.25">
      <c r="A1224">
        <v>9</v>
      </c>
      <c r="B1224" t="s">
        <v>148</v>
      </c>
      <c r="C1224" t="str">
        <f>".224"</f>
        <v>.224</v>
      </c>
      <c r="D1224" t="str">
        <f>".167"</f>
        <v>.167</v>
      </c>
      <c r="E1224" t="str">
        <f>".313"</f>
        <v>.313</v>
      </c>
      <c r="F1224" t="str">
        <f>".169"</f>
        <v>.169</v>
      </c>
      <c r="G1224" t="str">
        <f>".198"</f>
        <v>.198</v>
      </c>
      <c r="H1224" t="str">
        <f>".2142"</f>
        <v>.2142</v>
      </c>
    </row>
    <row r="1225" spans="1:8" ht="14.25">
      <c r="A1225">
        <v>10</v>
      </c>
      <c r="B1225" t="s">
        <v>79</v>
      </c>
      <c r="C1225" t="str">
        <f>".196"</f>
        <v>.196</v>
      </c>
      <c r="D1225" t="str">
        <f>".266"</f>
        <v>.266</v>
      </c>
      <c r="E1225" t="str">
        <f>".178"</f>
        <v>.178</v>
      </c>
      <c r="F1225" t="str">
        <f>".186"</f>
        <v>.186</v>
      </c>
      <c r="G1225" t="str">
        <f>".245"</f>
        <v>.245</v>
      </c>
      <c r="H1225" t="str">
        <f>".2142"</f>
        <v>.2142</v>
      </c>
    </row>
    <row r="1226" spans="1:8" ht="14.25">
      <c r="A1226">
        <v>11</v>
      </c>
      <c r="B1226" t="s">
        <v>29</v>
      </c>
      <c r="C1226" t="str">
        <f>".232"</f>
        <v>.232</v>
      </c>
      <c r="D1226" t="str">
        <f>".189"</f>
        <v>.189</v>
      </c>
      <c r="E1226" t="str">
        <f>".165"</f>
        <v>.165</v>
      </c>
      <c r="F1226" t="str">
        <f>".271"</f>
        <v>.271</v>
      </c>
      <c r="G1226" t="str">
        <f>".216"</f>
        <v>.216</v>
      </c>
      <c r="H1226" t="str">
        <f>".2146"</f>
        <v>.2146</v>
      </c>
    </row>
    <row r="1227" spans="1:8" ht="14.25">
      <c r="A1227">
        <v>12</v>
      </c>
      <c r="B1227" t="s">
        <v>30</v>
      </c>
      <c r="C1227" t="str">
        <f>".125"</f>
        <v>.125</v>
      </c>
      <c r="D1227" t="str">
        <f>".185"</f>
        <v>.185</v>
      </c>
      <c r="E1227" t="str">
        <f>".289"</f>
        <v>.289</v>
      </c>
      <c r="F1227" t="str">
        <f>".308"</f>
        <v>.308</v>
      </c>
      <c r="G1227" t="str">
        <f>".175"</f>
        <v>.175</v>
      </c>
      <c r="H1227" t="str">
        <f>".2164"</f>
        <v>.2164</v>
      </c>
    </row>
    <row r="1228" spans="1:8" ht="14.25">
      <c r="A1228">
        <v>13</v>
      </c>
      <c r="B1228" t="s">
        <v>152</v>
      </c>
      <c r="C1228" t="str">
        <f>".142"</f>
        <v>.142</v>
      </c>
      <c r="D1228" t="str">
        <f>".259"</f>
        <v>.259</v>
      </c>
      <c r="E1228" t="str">
        <f>".179"</f>
        <v>.179</v>
      </c>
      <c r="F1228" t="str">
        <f>".204"</f>
        <v>.204</v>
      </c>
      <c r="G1228" t="str">
        <f>".307"</f>
        <v>.307</v>
      </c>
      <c r="H1228" t="str">
        <f>".2182"</f>
        <v>.2182</v>
      </c>
    </row>
    <row r="1229" spans="1:8" ht="14.25">
      <c r="A1229">
        <v>14</v>
      </c>
      <c r="B1229" t="s">
        <v>23</v>
      </c>
      <c r="C1229" t="str">
        <f>".223"</f>
        <v>.223</v>
      </c>
      <c r="D1229" t="str">
        <f>".244"</f>
        <v>.244</v>
      </c>
      <c r="E1229" t="str">
        <f>".287"</f>
        <v>.287</v>
      </c>
      <c r="F1229" t="str">
        <f>".118"</f>
        <v>.118</v>
      </c>
      <c r="G1229" t="str">
        <f>".220"</f>
        <v>.220</v>
      </c>
      <c r="H1229" t="str">
        <f>".2184"</f>
        <v>.2184</v>
      </c>
    </row>
    <row r="1230" spans="1:8" ht="14.25">
      <c r="A1230">
        <v>15</v>
      </c>
      <c r="B1230" t="s">
        <v>54</v>
      </c>
      <c r="C1230" t="str">
        <f>".204"</f>
        <v>.204</v>
      </c>
      <c r="D1230" t="str">
        <f>".179"</f>
        <v>.179</v>
      </c>
      <c r="E1230" t="str">
        <f>".256"</f>
        <v>.256</v>
      </c>
      <c r="F1230" t="str">
        <f>".223"</f>
        <v>.223</v>
      </c>
      <c r="G1230" t="str">
        <f>".242"</f>
        <v>.242</v>
      </c>
      <c r="H1230" t="str">
        <f>".2208"</f>
        <v>.2208</v>
      </c>
    </row>
    <row r="1231" spans="1:8" ht="14.25">
      <c r="A1231">
        <v>16</v>
      </c>
      <c r="B1231" t="s">
        <v>84</v>
      </c>
      <c r="C1231" t="str">
        <f>".217"</f>
        <v>.217</v>
      </c>
      <c r="D1231" t="str">
        <f>".223"</f>
        <v>.223</v>
      </c>
      <c r="E1231" t="str">
        <f>".260"</f>
        <v>.260</v>
      </c>
      <c r="F1231" t="str">
        <f>".227"</f>
        <v>.227</v>
      </c>
      <c r="G1231" t="str">
        <f>".181"</f>
        <v>.181</v>
      </c>
      <c r="H1231" t="str">
        <f>".2216"</f>
        <v>.2216</v>
      </c>
    </row>
    <row r="1232" spans="1:8" ht="14.25">
      <c r="A1232">
        <v>17</v>
      </c>
      <c r="B1232" t="s">
        <v>55</v>
      </c>
      <c r="C1232" t="str">
        <f>".199"</f>
        <v>.199</v>
      </c>
      <c r="D1232" t="str">
        <f>".231"</f>
        <v>.231</v>
      </c>
      <c r="E1232" t="str">
        <f>".262"</f>
        <v>.262</v>
      </c>
      <c r="F1232" t="str">
        <f>".197"</f>
        <v>.197</v>
      </c>
      <c r="G1232" t="str">
        <f>".219"</f>
        <v>.219</v>
      </c>
      <c r="H1232" t="str">
        <f>".2216"</f>
        <v>.2216</v>
      </c>
    </row>
    <row r="1233" spans="1:8" ht="14.25">
      <c r="A1233">
        <v>18</v>
      </c>
      <c r="B1233" t="s">
        <v>38</v>
      </c>
      <c r="C1233" t="str">
        <f>".214"</f>
        <v>.214</v>
      </c>
      <c r="D1233" t="str">
        <f>".097"</f>
        <v>.097</v>
      </c>
      <c r="E1233" t="str">
        <f>".254"</f>
        <v>.254</v>
      </c>
      <c r="F1233" t="str">
        <f>".323"</f>
        <v>.323</v>
      </c>
      <c r="G1233" t="str">
        <f>".230"</f>
        <v>.230</v>
      </c>
      <c r="H1233" t="str">
        <f>".2236"</f>
        <v>.2236</v>
      </c>
    </row>
    <row r="1234" spans="1:8" ht="14.25">
      <c r="A1234">
        <v>19</v>
      </c>
      <c r="B1234" t="s">
        <v>134</v>
      </c>
      <c r="C1234" t="str">
        <f>".269"</f>
        <v>.269</v>
      </c>
      <c r="D1234" t="str">
        <f>".186"</f>
        <v>.186</v>
      </c>
      <c r="E1234" t="str">
        <f>".104"</f>
        <v>.104</v>
      </c>
      <c r="F1234" t="str">
        <f>".288"</f>
        <v>.288</v>
      </c>
      <c r="G1234" t="str">
        <f>".273"</f>
        <v>.273</v>
      </c>
      <c r="H1234" t="str">
        <f>".2240"</f>
        <v>.2240</v>
      </c>
    </row>
    <row r="1235" spans="1:8" ht="14.25">
      <c r="A1235">
        <v>20</v>
      </c>
      <c r="B1235" t="s">
        <v>31</v>
      </c>
      <c r="C1235" t="str">
        <f>".312"</f>
        <v>.312</v>
      </c>
      <c r="D1235" t="str">
        <f>".174"</f>
        <v>.174</v>
      </c>
      <c r="E1235" t="str">
        <f>".247"</f>
        <v>.247</v>
      </c>
      <c r="F1235" t="str">
        <f>".164"</f>
        <v>.164</v>
      </c>
      <c r="G1235" t="str">
        <f>".228"</f>
        <v>.228</v>
      </c>
      <c r="H1235" t="str">
        <f>".2250"</f>
        <v>.2250</v>
      </c>
    </row>
    <row r="1236" spans="1:8" ht="14.25">
      <c r="A1236">
        <v>21</v>
      </c>
      <c r="B1236" t="s">
        <v>18</v>
      </c>
      <c r="C1236" t="str">
        <f>".169"</f>
        <v>.169</v>
      </c>
      <c r="D1236" t="str">
        <f>".187"</f>
        <v>.187</v>
      </c>
      <c r="E1236" t="str">
        <f>".288"</f>
        <v>.288</v>
      </c>
      <c r="F1236" t="str">
        <f>".246"</f>
        <v>.246</v>
      </c>
      <c r="G1236" t="str">
        <f>".241"</f>
        <v>.241</v>
      </c>
      <c r="H1236" t="str">
        <f>".2262"</f>
        <v>.2262</v>
      </c>
    </row>
    <row r="1237" spans="1:8" ht="14.25">
      <c r="A1237">
        <v>22</v>
      </c>
      <c r="B1237" t="s">
        <v>46</v>
      </c>
      <c r="C1237" t="str">
        <f>".339"</f>
        <v>.339</v>
      </c>
      <c r="D1237" t="str">
        <f>".236"</f>
        <v>.236</v>
      </c>
      <c r="E1237" t="str">
        <f>".187"</f>
        <v>.187</v>
      </c>
      <c r="F1237" t="str">
        <f>".228"</f>
        <v>.228</v>
      </c>
      <c r="G1237" t="str">
        <f>".143"</f>
        <v>.143</v>
      </c>
      <c r="H1237" t="str">
        <f>".2266"</f>
        <v>.2266</v>
      </c>
    </row>
    <row r="1238" spans="1:8" ht="14.25">
      <c r="A1238">
        <v>23</v>
      </c>
      <c r="B1238" t="s">
        <v>26</v>
      </c>
      <c r="C1238" t="str">
        <f>".219"</f>
        <v>.219</v>
      </c>
      <c r="D1238" t="str">
        <f>".269"</f>
        <v>.269</v>
      </c>
      <c r="E1238" t="str">
        <f>".129"</f>
        <v>.129</v>
      </c>
      <c r="F1238" t="str">
        <f>".212"</f>
        <v>.212</v>
      </c>
      <c r="G1238" t="str">
        <f>".306"</f>
        <v>.306</v>
      </c>
      <c r="H1238" t="str">
        <f>".2270"</f>
        <v>.2270</v>
      </c>
    </row>
    <row r="1239" spans="1:8" ht="14.25">
      <c r="A1239">
        <v>24</v>
      </c>
      <c r="B1239" t="s">
        <v>145</v>
      </c>
      <c r="C1239" t="str">
        <f>".311"</f>
        <v>.311</v>
      </c>
      <c r="D1239" t="str">
        <f>".267"</f>
        <v>.267</v>
      </c>
      <c r="E1239" t="str">
        <f>".117"</f>
        <v>.117</v>
      </c>
      <c r="F1239" t="str">
        <f>".279"</f>
        <v>.279</v>
      </c>
      <c r="G1239" t="str">
        <f>".167"</f>
        <v>.167</v>
      </c>
      <c r="H1239" t="str">
        <f>".2282"</f>
        <v>.2282</v>
      </c>
    </row>
    <row r="1240" spans="1:8" ht="14.25">
      <c r="A1240">
        <v>25</v>
      </c>
      <c r="B1240" t="s">
        <v>101</v>
      </c>
      <c r="C1240" t="str">
        <f>".219"</f>
        <v>.219</v>
      </c>
      <c r="D1240" t="str">
        <f>".284"</f>
        <v>.284</v>
      </c>
      <c r="E1240" t="str">
        <f>".139"</f>
        <v>.139</v>
      </c>
      <c r="F1240" t="str">
        <f>".168"</f>
        <v>.168</v>
      </c>
      <c r="G1240" t="str">
        <f>".334"</f>
        <v>.334</v>
      </c>
      <c r="H1240" t="str">
        <f>".2288"</f>
        <v>.2288</v>
      </c>
    </row>
    <row r="1241" spans="1:8" ht="14.25">
      <c r="A1241">
        <v>26</v>
      </c>
      <c r="B1241" t="s">
        <v>93</v>
      </c>
      <c r="C1241" t="str">
        <f>".218"</f>
        <v>.218</v>
      </c>
      <c r="D1241" t="str">
        <f>".148"</f>
        <v>.148</v>
      </c>
      <c r="E1241" t="str">
        <f>".309"</f>
        <v>.309</v>
      </c>
      <c r="F1241" t="str">
        <f>".133"</f>
        <v>.133</v>
      </c>
      <c r="G1241" t="str">
        <f>".337"</f>
        <v>.337</v>
      </c>
      <c r="H1241" t="str">
        <f>".2290"</f>
        <v>.2290</v>
      </c>
    </row>
    <row r="1242" spans="1:8" ht="14.25">
      <c r="A1242">
        <v>27</v>
      </c>
      <c r="B1242" t="s">
        <v>80</v>
      </c>
      <c r="C1242" t="str">
        <f>".259"</f>
        <v>.259</v>
      </c>
      <c r="D1242" t="str">
        <f>".298"</f>
        <v>.298</v>
      </c>
      <c r="E1242" t="str">
        <f>".127"</f>
        <v>.127</v>
      </c>
      <c r="F1242" t="str">
        <f>".163"</f>
        <v>.163</v>
      </c>
      <c r="G1242" t="str">
        <f>".308"</f>
        <v>.308</v>
      </c>
      <c r="H1242" t="str">
        <f>".2310"</f>
        <v>.2310</v>
      </c>
    </row>
    <row r="1243" spans="1:8" ht="14.25">
      <c r="A1243">
        <v>28</v>
      </c>
      <c r="B1243" t="s">
        <v>19</v>
      </c>
      <c r="C1243" t="str">
        <f>".232"</f>
        <v>.232</v>
      </c>
      <c r="D1243" t="str">
        <f>".154"</f>
        <v>.154</v>
      </c>
      <c r="E1243" t="str">
        <f>".298"</f>
        <v>.298</v>
      </c>
      <c r="F1243" t="str">
        <f>".293"</f>
        <v>.293</v>
      </c>
      <c r="G1243" t="str">
        <f>".188"</f>
        <v>.188</v>
      </c>
      <c r="H1243" t="str">
        <f>".2330"</f>
        <v>.2330</v>
      </c>
    </row>
    <row r="1244" spans="1:8" ht="14.25">
      <c r="A1244">
        <v>29</v>
      </c>
      <c r="B1244" t="s">
        <v>85</v>
      </c>
      <c r="C1244" t="str">
        <f>".176"</f>
        <v>.176</v>
      </c>
      <c r="D1244" t="str">
        <f>".202"</f>
        <v>.202</v>
      </c>
      <c r="E1244" t="str">
        <f>".245"</f>
        <v>.245</v>
      </c>
      <c r="F1244" t="str">
        <f>".296"</f>
        <v>.296</v>
      </c>
      <c r="G1244" t="str">
        <f>".254"</f>
        <v>.254</v>
      </c>
      <c r="H1244" t="str">
        <f>".2346"</f>
        <v>.2346</v>
      </c>
    </row>
    <row r="1245" spans="1:8" ht="14.25">
      <c r="A1245">
        <v>30</v>
      </c>
      <c r="B1245" t="s">
        <v>51</v>
      </c>
      <c r="C1245" t="str">
        <f>".147"</f>
        <v>.147</v>
      </c>
      <c r="D1245" t="str">
        <f>".245"</f>
        <v>.245</v>
      </c>
      <c r="E1245" t="str">
        <f>".227"</f>
        <v>.227</v>
      </c>
      <c r="F1245" t="str">
        <f>".293"</f>
        <v>.293</v>
      </c>
      <c r="G1245" t="str">
        <f>".264"</f>
        <v>.264</v>
      </c>
      <c r="H1245" t="str">
        <f>".2352"</f>
        <v>.2352</v>
      </c>
    </row>
    <row r="1246" spans="1:8" ht="14.25">
      <c r="A1246">
        <v>31</v>
      </c>
      <c r="B1246" t="s">
        <v>62</v>
      </c>
      <c r="C1246" t="str">
        <f>".248"</f>
        <v>.248</v>
      </c>
      <c r="D1246" t="str">
        <f>".230"</f>
        <v>.230</v>
      </c>
      <c r="E1246" t="str">
        <f>".238"</f>
        <v>.238</v>
      </c>
      <c r="F1246" t="str">
        <f>".229"</f>
        <v>.229</v>
      </c>
      <c r="G1246" t="str">
        <f>".238"</f>
        <v>.238</v>
      </c>
      <c r="H1246" t="str">
        <f>".2366"</f>
        <v>.2366</v>
      </c>
    </row>
    <row r="1247" spans="1:8" ht="14.25">
      <c r="A1247">
        <v>32</v>
      </c>
      <c r="B1247" t="s">
        <v>39</v>
      </c>
      <c r="C1247" t="str">
        <f>".237"</f>
        <v>.237</v>
      </c>
      <c r="D1247" t="str">
        <f>".292"</f>
        <v>.292</v>
      </c>
      <c r="E1247" t="str">
        <f>".194"</f>
        <v>.194</v>
      </c>
      <c r="F1247" t="str">
        <f>".311"</f>
        <v>.311</v>
      </c>
      <c r="G1247" t="str">
        <f>".155"</f>
        <v>.155</v>
      </c>
      <c r="H1247" t="str">
        <f>".2378"</f>
        <v>.2378</v>
      </c>
    </row>
    <row r="1248" spans="1:8" ht="14.25">
      <c r="A1248">
        <v>33</v>
      </c>
      <c r="B1248" t="s">
        <v>42</v>
      </c>
      <c r="C1248" t="str">
        <f>".112"</f>
        <v>.112</v>
      </c>
      <c r="D1248" t="str">
        <f>".153"</f>
        <v>.153</v>
      </c>
      <c r="E1248" t="str">
        <f>".359"</f>
        <v>.359</v>
      </c>
      <c r="F1248" t="str">
        <f>".240"</f>
        <v>.240</v>
      </c>
      <c r="G1248" t="str">
        <f>".334"</f>
        <v>.334</v>
      </c>
      <c r="H1248" t="str">
        <f>".2396"</f>
        <v>.2396</v>
      </c>
    </row>
    <row r="1249" spans="1:8" ht="14.25">
      <c r="A1249">
        <v>34</v>
      </c>
      <c r="B1249" t="s">
        <v>44</v>
      </c>
      <c r="C1249" t="str">
        <f>".157"</f>
        <v>.157</v>
      </c>
      <c r="D1249" t="str">
        <f>".151"</f>
        <v>.151</v>
      </c>
      <c r="E1249" t="str">
        <f>".173"</f>
        <v>.173</v>
      </c>
      <c r="F1249" t="str">
        <f>".332"</f>
        <v>.332</v>
      </c>
      <c r="G1249" t="str">
        <f>".389"</f>
        <v>.389</v>
      </c>
      <c r="H1249" t="str">
        <f>".2404"</f>
        <v>.2404</v>
      </c>
    </row>
    <row r="1250" spans="1:8" ht="14.25">
      <c r="A1250">
        <v>35</v>
      </c>
      <c r="B1250" t="s">
        <v>91</v>
      </c>
      <c r="C1250" t="str">
        <f>".126"</f>
        <v>.126</v>
      </c>
      <c r="D1250" t="str">
        <f>".186"</f>
        <v>.186</v>
      </c>
      <c r="E1250" t="str">
        <f>".410"</f>
        <v>.410</v>
      </c>
      <c r="F1250" t="str">
        <f>".215"</f>
        <v>.215</v>
      </c>
      <c r="G1250" t="str">
        <f>".268"</f>
        <v>.268</v>
      </c>
      <c r="H1250" t="str">
        <f>".2410"</f>
        <v>.2410</v>
      </c>
    </row>
    <row r="1251" spans="1:8" ht="14.25">
      <c r="A1251">
        <v>36</v>
      </c>
      <c r="B1251" t="s">
        <v>71</v>
      </c>
      <c r="C1251" t="str">
        <f>".206"</f>
        <v>.206</v>
      </c>
      <c r="D1251" t="str">
        <f>".217"</f>
        <v>.217</v>
      </c>
      <c r="E1251" t="str">
        <f>".283"</f>
        <v>.283</v>
      </c>
      <c r="F1251" t="str">
        <f>".275"</f>
        <v>.275</v>
      </c>
      <c r="G1251" t="str">
        <f>".224"</f>
        <v>.224</v>
      </c>
      <c r="H1251" t="str">
        <f>".2410"</f>
        <v>.2410</v>
      </c>
    </row>
    <row r="1252" spans="1:8" ht="14.25">
      <c r="A1252">
        <v>37</v>
      </c>
      <c r="B1252" t="s">
        <v>179</v>
      </c>
      <c r="C1252" t="str">
        <f>".189"</f>
        <v>.189</v>
      </c>
      <c r="D1252" t="str">
        <f>".143"</f>
        <v>.143</v>
      </c>
      <c r="E1252" t="str">
        <f>".267"</f>
        <v>.267</v>
      </c>
      <c r="F1252" t="str">
        <f>".283"</f>
        <v>.283</v>
      </c>
      <c r="G1252" t="str">
        <f>".324"</f>
        <v>.324</v>
      </c>
      <c r="H1252" t="str">
        <f>".2412"</f>
        <v>.2412</v>
      </c>
    </row>
    <row r="1253" spans="1:8" ht="14.25">
      <c r="A1253">
        <v>38</v>
      </c>
      <c r="B1253" t="s">
        <v>43</v>
      </c>
      <c r="C1253" t="str">
        <f>".162"</f>
        <v>.162</v>
      </c>
      <c r="D1253" t="str">
        <f>".214"</f>
        <v>.214</v>
      </c>
      <c r="E1253" t="str">
        <f>".321"</f>
        <v>.321</v>
      </c>
      <c r="F1253" t="str">
        <f>".203"</f>
        <v>.203</v>
      </c>
      <c r="G1253" t="str">
        <f>".308"</f>
        <v>.308</v>
      </c>
      <c r="H1253" t="str">
        <f>".2416"</f>
        <v>.2416</v>
      </c>
    </row>
    <row r="1254" spans="1:8" ht="14.25">
      <c r="A1254">
        <v>39</v>
      </c>
      <c r="B1254" t="s">
        <v>40</v>
      </c>
      <c r="C1254" t="str">
        <f>".212"</f>
        <v>.212</v>
      </c>
      <c r="D1254" t="str">
        <f>".361"</f>
        <v>.361</v>
      </c>
      <c r="E1254" t="str">
        <f>".210"</f>
        <v>.210</v>
      </c>
      <c r="F1254" t="str">
        <f>".187"</f>
        <v>.187</v>
      </c>
      <c r="G1254" t="str">
        <f>".245"</f>
        <v>.245</v>
      </c>
      <c r="H1254" t="str">
        <f>".2430"</f>
        <v>.2430</v>
      </c>
    </row>
    <row r="1255" spans="1:8" ht="14.25">
      <c r="A1255">
        <v>40</v>
      </c>
      <c r="B1255" t="s">
        <v>60</v>
      </c>
      <c r="C1255" t="str">
        <f>".232"</f>
        <v>.232</v>
      </c>
      <c r="D1255" t="str">
        <f>".144"</f>
        <v>.144</v>
      </c>
      <c r="E1255" t="str">
        <f>".035"</f>
        <v>.035</v>
      </c>
      <c r="F1255" t="str">
        <f>".428"</f>
        <v>.428</v>
      </c>
      <c r="G1255" t="str">
        <f>".382"</f>
        <v>.382</v>
      </c>
      <c r="H1255" t="str">
        <f>".2442"</f>
        <v>.2442</v>
      </c>
    </row>
    <row r="1256" spans="1:8" ht="14.25">
      <c r="A1256">
        <v>41</v>
      </c>
      <c r="B1256" t="s">
        <v>41</v>
      </c>
      <c r="C1256" t="str">
        <f>".318"</f>
        <v>.318</v>
      </c>
      <c r="D1256" t="str">
        <f>".232"</f>
        <v>.232</v>
      </c>
      <c r="E1256" t="str">
        <f>".224"</f>
        <v>.224</v>
      </c>
      <c r="F1256" t="str">
        <f>".184"</f>
        <v>.184</v>
      </c>
      <c r="G1256" t="str">
        <f>".274"</f>
        <v>.274</v>
      </c>
      <c r="H1256" t="str">
        <f>".2464"</f>
        <v>.2464</v>
      </c>
    </row>
    <row r="1257" spans="1:8" ht="14.25">
      <c r="A1257">
        <v>42</v>
      </c>
      <c r="B1257" t="s">
        <v>94</v>
      </c>
      <c r="C1257" t="str">
        <f>".273"</f>
        <v>.273</v>
      </c>
      <c r="D1257" t="str">
        <f>".228"</f>
        <v>.228</v>
      </c>
      <c r="E1257" t="str">
        <f>".219"</f>
        <v>.219</v>
      </c>
      <c r="F1257" t="str">
        <f>".179"</f>
        <v>.179</v>
      </c>
      <c r="G1257" t="str">
        <f>".334"</f>
        <v>.334</v>
      </c>
      <c r="H1257" t="str">
        <f>".2466"</f>
        <v>.2466</v>
      </c>
    </row>
    <row r="1258" spans="1:8" ht="14.25">
      <c r="A1258">
        <v>43</v>
      </c>
      <c r="B1258" t="s">
        <v>22</v>
      </c>
      <c r="C1258" t="str">
        <f>".228"</f>
        <v>.228</v>
      </c>
      <c r="D1258" t="str">
        <f>".241"</f>
        <v>.241</v>
      </c>
      <c r="E1258" t="str">
        <f>".246"</f>
        <v>.246</v>
      </c>
      <c r="F1258" t="str">
        <f>".221"</f>
        <v>.221</v>
      </c>
      <c r="G1258" t="str">
        <f>".309"</f>
        <v>.309</v>
      </c>
      <c r="H1258" t="str">
        <f>".2490"</f>
        <v>.2490</v>
      </c>
    </row>
    <row r="1259" spans="1:8" ht="14.25">
      <c r="A1259">
        <v>44</v>
      </c>
      <c r="B1259" t="s">
        <v>120</v>
      </c>
      <c r="C1259" t="str">
        <f>".167"</f>
        <v>.167</v>
      </c>
      <c r="D1259" t="str">
        <f>".292"</f>
        <v>.292</v>
      </c>
      <c r="E1259" t="str">
        <f>".206"</f>
        <v>.206</v>
      </c>
      <c r="F1259" t="str">
        <f>".298"</f>
        <v>.298</v>
      </c>
      <c r="G1259" t="str">
        <f>".283"</f>
        <v>.283</v>
      </c>
      <c r="H1259" t="str">
        <f>".2492"</f>
        <v>.2492</v>
      </c>
    </row>
    <row r="1260" spans="1:8" ht="14.25">
      <c r="A1260">
        <v>45</v>
      </c>
      <c r="B1260" t="s">
        <v>116</v>
      </c>
      <c r="C1260" t="str">
        <f>".241"</f>
        <v>.241</v>
      </c>
      <c r="D1260" t="str">
        <f>".236"</f>
        <v>.236</v>
      </c>
      <c r="E1260" t="str">
        <f>".181"</f>
        <v>.181</v>
      </c>
      <c r="F1260" t="str">
        <f>".265"</f>
        <v>.265</v>
      </c>
      <c r="G1260" t="str">
        <f>".330"</f>
        <v>.330</v>
      </c>
      <c r="H1260" t="str">
        <f>".2506"</f>
        <v>.2506</v>
      </c>
    </row>
    <row r="1261" spans="1:8" ht="14.25">
      <c r="A1261">
        <v>46</v>
      </c>
      <c r="B1261" t="s">
        <v>37</v>
      </c>
      <c r="C1261" t="str">
        <f>".329"</f>
        <v>.329</v>
      </c>
      <c r="D1261" t="str">
        <f>".190"</f>
        <v>.190</v>
      </c>
      <c r="E1261" t="str">
        <f>".214"</f>
        <v>.214</v>
      </c>
      <c r="F1261" t="str">
        <f>".246"</f>
        <v>.246</v>
      </c>
      <c r="G1261" t="str">
        <f>".283"</f>
        <v>.283</v>
      </c>
      <c r="H1261" t="str">
        <f>".2524"</f>
        <v>.2524</v>
      </c>
    </row>
    <row r="1262" spans="1:8" ht="14.25">
      <c r="A1262">
        <v>47</v>
      </c>
      <c r="B1262" t="s">
        <v>45</v>
      </c>
      <c r="C1262" t="str">
        <f>".281"</f>
        <v>.281</v>
      </c>
      <c r="D1262" t="str">
        <f>".193"</f>
        <v>.193</v>
      </c>
      <c r="E1262" t="str">
        <f>".277"</f>
        <v>.277</v>
      </c>
      <c r="F1262" t="str">
        <f>".205"</f>
        <v>.205</v>
      </c>
      <c r="G1262" t="str">
        <f>".312"</f>
        <v>.312</v>
      </c>
      <c r="H1262" t="str">
        <f>".2536"</f>
        <v>.2536</v>
      </c>
    </row>
    <row r="1263" spans="1:8" ht="14.25">
      <c r="A1263">
        <v>48</v>
      </c>
      <c r="B1263" t="s">
        <v>28</v>
      </c>
      <c r="C1263" t="str">
        <f>".136"</f>
        <v>.136</v>
      </c>
      <c r="D1263" t="str">
        <f>".249"</f>
        <v>.249</v>
      </c>
      <c r="E1263" t="str">
        <f>".244"</f>
        <v>.244</v>
      </c>
      <c r="F1263" t="str">
        <f>".306"</f>
        <v>.306</v>
      </c>
      <c r="G1263" t="str">
        <f>".339"</f>
        <v>.339</v>
      </c>
      <c r="H1263" t="str">
        <f>".2548"</f>
        <v>.2548</v>
      </c>
    </row>
    <row r="1264" spans="1:8" ht="14.25">
      <c r="A1264">
        <v>49</v>
      </c>
      <c r="B1264" t="s">
        <v>90</v>
      </c>
      <c r="C1264" t="str">
        <f>".344"</f>
        <v>.344</v>
      </c>
      <c r="D1264" t="str">
        <f>".192"</f>
        <v>.192</v>
      </c>
      <c r="E1264" t="str">
        <f>".230"</f>
        <v>.230</v>
      </c>
      <c r="F1264" t="str">
        <f>".281"</f>
        <v>.281</v>
      </c>
      <c r="G1264" t="str">
        <f>".236"</f>
        <v>.236</v>
      </c>
      <c r="H1264" t="str">
        <f>".2566"</f>
        <v>.2566</v>
      </c>
    </row>
    <row r="1265" spans="1:8" ht="14.25">
      <c r="A1265">
        <v>50</v>
      </c>
      <c r="B1265" t="s">
        <v>63</v>
      </c>
      <c r="C1265" t="str">
        <f>".198"</f>
        <v>.198</v>
      </c>
      <c r="D1265" t="str">
        <f>".318"</f>
        <v>.318</v>
      </c>
      <c r="E1265" t="str">
        <f>".389"</f>
        <v>.389</v>
      </c>
      <c r="F1265" t="str">
        <f>".213"</f>
        <v>.213</v>
      </c>
      <c r="G1265" t="str">
        <f>".167"</f>
        <v>.167</v>
      </c>
      <c r="H1265" t="str">
        <f>".2570"</f>
        <v>.2570</v>
      </c>
    </row>
    <row r="1266" spans="1:8" ht="14.25">
      <c r="A1266">
        <v>51</v>
      </c>
      <c r="B1266" t="s">
        <v>49</v>
      </c>
      <c r="C1266" t="str">
        <f>".297"</f>
        <v>.297</v>
      </c>
      <c r="D1266" t="str">
        <f>".217"</f>
        <v>.217</v>
      </c>
      <c r="E1266" t="str">
        <f>".206"</f>
        <v>.206</v>
      </c>
      <c r="F1266" t="str">
        <f>".243"</f>
        <v>.243</v>
      </c>
      <c r="G1266" t="str">
        <f>".327"</f>
        <v>.327</v>
      </c>
      <c r="H1266" t="str">
        <f>".2580"</f>
        <v>.2580</v>
      </c>
    </row>
    <row r="1267" spans="1:8" ht="14.25">
      <c r="A1267">
        <v>52</v>
      </c>
      <c r="B1267" t="s">
        <v>48</v>
      </c>
      <c r="C1267" t="str">
        <f>".153"</f>
        <v>.153</v>
      </c>
      <c r="D1267" t="str">
        <f>".337"</f>
        <v>.337</v>
      </c>
      <c r="E1267" t="str">
        <f>".206"</f>
        <v>.206</v>
      </c>
      <c r="F1267" t="str">
        <f>".206"</f>
        <v>.206</v>
      </c>
      <c r="G1267" t="str">
        <f>".390"</f>
        <v>.390</v>
      </c>
      <c r="H1267" t="str">
        <f>".2584"</f>
        <v>.2584</v>
      </c>
    </row>
    <row r="1268" spans="1:8" ht="14.25">
      <c r="A1268">
        <v>53</v>
      </c>
      <c r="B1268" t="s">
        <v>133</v>
      </c>
      <c r="C1268" t="str">
        <f>".181"</f>
        <v>.181</v>
      </c>
      <c r="D1268" t="str">
        <f>".386"</f>
        <v>.386</v>
      </c>
      <c r="E1268" t="str">
        <f>".405"</f>
        <v>.405</v>
      </c>
      <c r="F1268" t="str">
        <f>".137"</f>
        <v>.137</v>
      </c>
      <c r="G1268" t="str">
        <f>".186"</f>
        <v>.186</v>
      </c>
      <c r="H1268" t="str">
        <f>".2590"</f>
        <v>.2590</v>
      </c>
    </row>
    <row r="1269" spans="1:8" ht="14.25">
      <c r="A1269">
        <v>54</v>
      </c>
      <c r="B1269" t="s">
        <v>34</v>
      </c>
      <c r="C1269" t="str">
        <f>".215"</f>
        <v>.215</v>
      </c>
      <c r="D1269" t="str">
        <f>".338"</f>
        <v>.338</v>
      </c>
      <c r="E1269" t="str">
        <f>".212"</f>
        <v>.212</v>
      </c>
      <c r="F1269" t="str">
        <f>".403"</f>
        <v>.403</v>
      </c>
      <c r="G1269" t="str">
        <f>".130"</f>
        <v>.130</v>
      </c>
      <c r="H1269" t="str">
        <f>".2596"</f>
        <v>.2596</v>
      </c>
    </row>
    <row r="1270" spans="1:8" ht="14.25">
      <c r="A1270">
        <v>55</v>
      </c>
      <c r="B1270" t="s">
        <v>139</v>
      </c>
      <c r="C1270" t="str">
        <f>".192"</f>
        <v>.192</v>
      </c>
      <c r="D1270" t="str">
        <f>".310"</f>
        <v>.310</v>
      </c>
      <c r="E1270" t="str">
        <f>".328"</f>
        <v>.328</v>
      </c>
      <c r="F1270" t="str">
        <f>".204"</f>
        <v>.204</v>
      </c>
      <c r="G1270" t="str">
        <f>".265"</f>
        <v>.265</v>
      </c>
      <c r="H1270" t="str">
        <f>".2598"</f>
        <v>.2598</v>
      </c>
    </row>
    <row r="1271" spans="1:8" ht="14.25">
      <c r="A1271">
        <v>56</v>
      </c>
      <c r="B1271" t="s">
        <v>115</v>
      </c>
      <c r="C1271" t="str">
        <f>".133"</f>
        <v>.133</v>
      </c>
      <c r="D1271" t="str">
        <f>".278"</f>
        <v>.278</v>
      </c>
      <c r="E1271" t="str">
        <f>".309"</f>
        <v>.309</v>
      </c>
      <c r="F1271" t="str">
        <f>".354"</f>
        <v>.354</v>
      </c>
      <c r="G1271" t="str">
        <f>".228"</f>
        <v>.228</v>
      </c>
      <c r="H1271" t="str">
        <f>".2604"</f>
        <v>.2604</v>
      </c>
    </row>
    <row r="1272" spans="1:8" ht="14.25">
      <c r="A1272">
        <v>57</v>
      </c>
      <c r="B1272" t="s">
        <v>124</v>
      </c>
      <c r="C1272" t="str">
        <f>".272"</f>
        <v>.272</v>
      </c>
      <c r="D1272" t="str">
        <f>".321"</f>
        <v>.321</v>
      </c>
      <c r="E1272" t="str">
        <f>".206"</f>
        <v>.206</v>
      </c>
      <c r="F1272" t="str">
        <f>".234"</f>
        <v>.234</v>
      </c>
      <c r="G1272" t="str">
        <f>".274"</f>
        <v>.274</v>
      </c>
      <c r="H1272" t="str">
        <f>".2614"</f>
        <v>.2614</v>
      </c>
    </row>
    <row r="1273" spans="1:8" ht="14.25">
      <c r="A1273">
        <v>58</v>
      </c>
      <c r="B1273" t="s">
        <v>77</v>
      </c>
      <c r="C1273" t="str">
        <f>".248"</f>
        <v>.248</v>
      </c>
      <c r="D1273" t="str">
        <f>".270"</f>
        <v>.270</v>
      </c>
      <c r="E1273" t="str">
        <f>".346"</f>
        <v>.346</v>
      </c>
      <c r="F1273" t="str">
        <f>".178"</f>
        <v>.178</v>
      </c>
      <c r="G1273" t="str">
        <f>".270"</f>
        <v>.270</v>
      </c>
      <c r="H1273" t="str">
        <f>".2624"</f>
        <v>.2624</v>
      </c>
    </row>
    <row r="1274" spans="1:8" ht="14.25">
      <c r="A1274">
        <v>59</v>
      </c>
      <c r="B1274" t="s">
        <v>24</v>
      </c>
      <c r="C1274" t="str">
        <f>".156"</f>
        <v>.156</v>
      </c>
      <c r="D1274" t="str">
        <f>".319"</f>
        <v>.319</v>
      </c>
      <c r="E1274" t="str">
        <f>".315"</f>
        <v>.315</v>
      </c>
      <c r="F1274" t="str">
        <f>".322"</f>
        <v>.322</v>
      </c>
      <c r="G1274" t="str">
        <f>".211"</f>
        <v>.211</v>
      </c>
      <c r="H1274" t="str">
        <f>".2646"</f>
        <v>.2646</v>
      </c>
    </row>
    <row r="1275" spans="1:8" ht="14.25">
      <c r="A1275">
        <v>60</v>
      </c>
      <c r="B1275" t="s">
        <v>157</v>
      </c>
      <c r="C1275" t="str">
        <f>".218"</f>
        <v>.218</v>
      </c>
      <c r="D1275" t="str">
        <f>".216"</f>
        <v>.216</v>
      </c>
      <c r="E1275" t="str">
        <f>".306"</f>
        <v>.306</v>
      </c>
      <c r="F1275" t="str">
        <f>".291"</f>
        <v>.291</v>
      </c>
      <c r="G1275" t="str">
        <f>".293"</f>
        <v>.293</v>
      </c>
      <c r="H1275" t="str">
        <f>".2648"</f>
        <v>.2648</v>
      </c>
    </row>
    <row r="1276" spans="1:8" ht="14.25">
      <c r="A1276">
        <v>61</v>
      </c>
      <c r="B1276" t="s">
        <v>158</v>
      </c>
      <c r="C1276" t="str">
        <f>".321"</f>
        <v>.321</v>
      </c>
      <c r="D1276" t="str">
        <f>".203"</f>
        <v>.203</v>
      </c>
      <c r="E1276" t="str">
        <f>".288"</f>
        <v>.288</v>
      </c>
      <c r="F1276" t="str">
        <f>".227"</f>
        <v>.227</v>
      </c>
      <c r="G1276" t="str">
        <f>".289"</f>
        <v>.289</v>
      </c>
      <c r="H1276" t="str">
        <f>".2656"</f>
        <v>.2656</v>
      </c>
    </row>
    <row r="1277" spans="1:8" ht="14.25">
      <c r="A1277">
        <v>62</v>
      </c>
      <c r="B1277" t="s">
        <v>125</v>
      </c>
      <c r="C1277" t="str">
        <f>".226"</f>
        <v>.226</v>
      </c>
      <c r="D1277" t="str">
        <f>".219"</f>
        <v>.219</v>
      </c>
      <c r="E1277" t="str">
        <f>".217"</f>
        <v>.217</v>
      </c>
      <c r="F1277" t="str">
        <f>".259"</f>
        <v>.259</v>
      </c>
      <c r="G1277" t="str">
        <f>".409"</f>
        <v>.409</v>
      </c>
      <c r="H1277" t="str">
        <f>".2660"</f>
        <v>.2660</v>
      </c>
    </row>
    <row r="1278" spans="1:8" ht="14.25">
      <c r="A1278">
        <v>63</v>
      </c>
      <c r="B1278" t="s">
        <v>75</v>
      </c>
      <c r="C1278" t="str">
        <f>".276"</f>
        <v>.276</v>
      </c>
      <c r="D1278" t="str">
        <f>".187"</f>
        <v>.187</v>
      </c>
      <c r="E1278" t="str">
        <f>".246"</f>
        <v>.246</v>
      </c>
      <c r="F1278" t="str">
        <f>".166"</f>
        <v>.166</v>
      </c>
      <c r="G1278" t="str">
        <f>".467"</f>
        <v>.467</v>
      </c>
      <c r="H1278" t="str">
        <f>".2684"</f>
        <v>.2684</v>
      </c>
    </row>
    <row r="1279" spans="1:8" ht="14.25">
      <c r="A1279">
        <v>64</v>
      </c>
      <c r="B1279" t="s">
        <v>149</v>
      </c>
      <c r="C1279" t="str">
        <f>".318"</f>
        <v>.318</v>
      </c>
      <c r="D1279" t="str">
        <f>".257"</f>
        <v>.257</v>
      </c>
      <c r="E1279" t="str">
        <f>".237"</f>
        <v>.237</v>
      </c>
      <c r="F1279" t="str">
        <f>".249"</f>
        <v>.249</v>
      </c>
      <c r="G1279" t="str">
        <f>".281"</f>
        <v>.281</v>
      </c>
      <c r="H1279" t="str">
        <f>".2684"</f>
        <v>.2684</v>
      </c>
    </row>
    <row r="1280" spans="1:8" ht="14.25">
      <c r="A1280">
        <v>65</v>
      </c>
      <c r="B1280" t="s">
        <v>92</v>
      </c>
      <c r="C1280" t="str">
        <f>".321"</f>
        <v>.321</v>
      </c>
      <c r="D1280" t="str">
        <f>".248"</f>
        <v>.248</v>
      </c>
      <c r="E1280" t="str">
        <f>".204"</f>
        <v>.204</v>
      </c>
      <c r="F1280" t="str">
        <f>".326"</f>
        <v>.326</v>
      </c>
      <c r="G1280" t="str">
        <f>".247"</f>
        <v>.247</v>
      </c>
      <c r="H1280" t="str">
        <f>".2692"</f>
        <v>.2692</v>
      </c>
    </row>
    <row r="1281" spans="1:8" ht="14.25">
      <c r="A1281">
        <v>66</v>
      </c>
      <c r="B1281" t="s">
        <v>95</v>
      </c>
      <c r="C1281" t="str">
        <f>".274"</f>
        <v>.274</v>
      </c>
      <c r="D1281" t="str">
        <f>".203"</f>
        <v>.203</v>
      </c>
      <c r="E1281" t="str">
        <f>".325"</f>
        <v>.325</v>
      </c>
      <c r="F1281" t="str">
        <f>".165"</f>
        <v>.165</v>
      </c>
      <c r="G1281" t="str">
        <f>".387"</f>
        <v>.387</v>
      </c>
      <c r="H1281" t="str">
        <f>".2708"</f>
        <v>.2708</v>
      </c>
    </row>
    <row r="1282" spans="1:8" ht="14.25">
      <c r="A1282">
        <v>67</v>
      </c>
      <c r="B1282" t="s">
        <v>142</v>
      </c>
      <c r="C1282" t="str">
        <f>".240"</f>
        <v>.240</v>
      </c>
      <c r="D1282" t="str">
        <f>".453"</f>
        <v>.453</v>
      </c>
      <c r="E1282" t="str">
        <f>".207"</f>
        <v>.207</v>
      </c>
      <c r="F1282" t="str">
        <f>".268"</f>
        <v>.268</v>
      </c>
      <c r="G1282" t="str">
        <f>".188"</f>
        <v>.188</v>
      </c>
      <c r="H1282" t="str">
        <f>".2712"</f>
        <v>.2712</v>
      </c>
    </row>
    <row r="1283" spans="1:8" ht="14.25">
      <c r="A1283">
        <v>68</v>
      </c>
      <c r="B1283" t="s">
        <v>16</v>
      </c>
      <c r="C1283" t="str">
        <f>".214"</f>
        <v>.214</v>
      </c>
      <c r="D1283" t="str">
        <f>".389"</f>
        <v>.389</v>
      </c>
      <c r="E1283" t="str">
        <f>".275"</f>
        <v>.275</v>
      </c>
      <c r="F1283" t="str">
        <f>".384"</f>
        <v>.384</v>
      </c>
      <c r="G1283" t="str">
        <f>".098"</f>
        <v>.098</v>
      </c>
      <c r="H1283" t="str">
        <f>".2720"</f>
        <v>.2720</v>
      </c>
    </row>
    <row r="1284" spans="1:8" ht="14.25">
      <c r="A1284">
        <v>69</v>
      </c>
      <c r="B1284" t="s">
        <v>33</v>
      </c>
      <c r="C1284" t="str">
        <f>".268"</f>
        <v>.268</v>
      </c>
      <c r="D1284" t="str">
        <f>".315"</f>
        <v>.315</v>
      </c>
      <c r="E1284" t="str">
        <f>".216"</f>
        <v>.216</v>
      </c>
      <c r="F1284" t="str">
        <f>".255"</f>
        <v>.255</v>
      </c>
      <c r="G1284" t="str">
        <f>".309"</f>
        <v>.309</v>
      </c>
      <c r="H1284" t="str">
        <f>".2726"</f>
        <v>.2726</v>
      </c>
    </row>
    <row r="1285" spans="1:8" ht="14.25">
      <c r="A1285">
        <v>70</v>
      </c>
      <c r="B1285" t="s">
        <v>72</v>
      </c>
      <c r="C1285" t="str">
        <f>".191"</f>
        <v>.191</v>
      </c>
      <c r="D1285" t="str">
        <f>".255"</f>
        <v>.255</v>
      </c>
      <c r="E1285" t="str">
        <f>".256"</f>
        <v>.256</v>
      </c>
      <c r="F1285" t="str">
        <f>".170"</f>
        <v>.170</v>
      </c>
      <c r="G1285" t="str">
        <f>".501"</f>
        <v>.501</v>
      </c>
      <c r="H1285" t="str">
        <f>".2746"</f>
        <v>.2746</v>
      </c>
    </row>
    <row r="1286" spans="1:8" ht="14.25">
      <c r="A1286">
        <v>71</v>
      </c>
      <c r="B1286" t="s">
        <v>86</v>
      </c>
      <c r="C1286" t="str">
        <f>".266"</f>
        <v>.266</v>
      </c>
      <c r="D1286" t="str">
        <f>".323"</f>
        <v>.323</v>
      </c>
      <c r="E1286" t="str">
        <f>".209"</f>
        <v>.209</v>
      </c>
      <c r="F1286" t="str">
        <f>".275"</f>
        <v>.275</v>
      </c>
      <c r="G1286" t="str">
        <f>".309"</f>
        <v>.309</v>
      </c>
      <c r="H1286" t="str">
        <f>".2764"</f>
        <v>.2764</v>
      </c>
    </row>
    <row r="1287" spans="1:8" ht="14.25">
      <c r="A1287">
        <v>72</v>
      </c>
      <c r="B1287" t="s">
        <v>127</v>
      </c>
      <c r="C1287" t="str">
        <f>".288"</f>
        <v>.288</v>
      </c>
      <c r="D1287" t="str">
        <f>".261"</f>
        <v>.261</v>
      </c>
      <c r="E1287" t="str">
        <f>".243"</f>
        <v>.243</v>
      </c>
      <c r="F1287" t="str">
        <f>".209"</f>
        <v>.209</v>
      </c>
      <c r="G1287" t="str">
        <f>".383"</f>
        <v>.383</v>
      </c>
      <c r="H1287" t="str">
        <f>".2768"</f>
        <v>.2768</v>
      </c>
    </row>
    <row r="1288" spans="1:8" ht="14.25">
      <c r="A1288">
        <v>73</v>
      </c>
      <c r="B1288" t="s">
        <v>117</v>
      </c>
      <c r="C1288" t="str">
        <f>".183"</f>
        <v>.183</v>
      </c>
      <c r="D1288" t="str">
        <f>".282"</f>
        <v>.282</v>
      </c>
      <c r="E1288" t="str">
        <f>".277"</f>
        <v>.277</v>
      </c>
      <c r="F1288" t="str">
        <f>".267"</f>
        <v>.267</v>
      </c>
      <c r="G1288" t="str">
        <f>".379"</f>
        <v>.379</v>
      </c>
      <c r="H1288" t="str">
        <f>".2776"</f>
        <v>.2776</v>
      </c>
    </row>
    <row r="1289" spans="1:8" ht="14.25">
      <c r="A1289">
        <v>74</v>
      </c>
      <c r="B1289" t="s">
        <v>123</v>
      </c>
      <c r="C1289" t="str">
        <f>".206"</f>
        <v>.206</v>
      </c>
      <c r="D1289" t="str">
        <f>".316"</f>
        <v>.316</v>
      </c>
      <c r="E1289" t="str">
        <f>".147"</f>
        <v>.147</v>
      </c>
      <c r="F1289" t="str">
        <f>".228"</f>
        <v>.228</v>
      </c>
      <c r="G1289" t="str">
        <f>".495"</f>
        <v>.495</v>
      </c>
      <c r="H1289" t="str">
        <f>".2784"</f>
        <v>.2784</v>
      </c>
    </row>
    <row r="1290" spans="1:8" ht="14.25">
      <c r="A1290">
        <v>75</v>
      </c>
      <c r="B1290" t="s">
        <v>68</v>
      </c>
      <c r="C1290" t="str">
        <f>".207"</f>
        <v>.207</v>
      </c>
      <c r="D1290" t="str">
        <f>".386"</f>
        <v>.386</v>
      </c>
      <c r="E1290" t="str">
        <f>".237"</f>
        <v>.237</v>
      </c>
      <c r="F1290" t="str">
        <f>".303"</f>
        <v>.303</v>
      </c>
      <c r="G1290" t="str">
        <f>".261"</f>
        <v>.261</v>
      </c>
      <c r="H1290" t="str">
        <f>".2788"</f>
        <v>.2788</v>
      </c>
    </row>
    <row r="1291" spans="1:8" ht="14.25">
      <c r="A1291">
        <v>76</v>
      </c>
      <c r="B1291" t="s">
        <v>126</v>
      </c>
      <c r="C1291" t="str">
        <f>".284"</f>
        <v>.284</v>
      </c>
      <c r="D1291" t="str">
        <f>".249"</f>
        <v>.249</v>
      </c>
      <c r="E1291" t="str">
        <f>".279"</f>
        <v>.279</v>
      </c>
      <c r="F1291" t="str">
        <f>".291"</f>
        <v>.291</v>
      </c>
      <c r="G1291" t="str">
        <f>".295"</f>
        <v>.295</v>
      </c>
      <c r="H1291" t="str">
        <f>".2796"</f>
        <v>.2796</v>
      </c>
    </row>
    <row r="1292" spans="1:8" ht="14.25">
      <c r="A1292">
        <v>77</v>
      </c>
      <c r="B1292" t="s">
        <v>32</v>
      </c>
      <c r="C1292" t="str">
        <f>".290"</f>
        <v>.290</v>
      </c>
      <c r="D1292" t="str">
        <f>".243"</f>
        <v>.243</v>
      </c>
      <c r="E1292" t="str">
        <f>".242"</f>
        <v>.242</v>
      </c>
      <c r="F1292" t="str">
        <f>".224"</f>
        <v>.224</v>
      </c>
      <c r="G1292" t="str">
        <f>".402"</f>
        <v>.402</v>
      </c>
      <c r="H1292" t="str">
        <f>".2802"</f>
        <v>.2802</v>
      </c>
    </row>
    <row r="1293" spans="1:8" ht="14.25">
      <c r="A1293">
        <v>78</v>
      </c>
      <c r="B1293" t="s">
        <v>121</v>
      </c>
      <c r="C1293" t="str">
        <f>".168"</f>
        <v>.168</v>
      </c>
      <c r="D1293" t="str">
        <f>".332"</f>
        <v>.332</v>
      </c>
      <c r="E1293" t="str">
        <f>".296"</f>
        <v>.296</v>
      </c>
      <c r="F1293" t="str">
        <f>".339"</f>
        <v>.339</v>
      </c>
      <c r="G1293" t="str">
        <f>".267"</f>
        <v>.267</v>
      </c>
      <c r="H1293" t="str">
        <f>".2804"</f>
        <v>.2804</v>
      </c>
    </row>
    <row r="1294" spans="1:8" ht="14.25">
      <c r="A1294">
        <v>79</v>
      </c>
      <c r="B1294" t="s">
        <v>25</v>
      </c>
      <c r="C1294" t="str">
        <f>".131"</f>
        <v>.131</v>
      </c>
      <c r="D1294" t="str">
        <f>".357"</f>
        <v>.357</v>
      </c>
      <c r="E1294" t="str">
        <f>".407"</f>
        <v>.407</v>
      </c>
      <c r="F1294" t="str">
        <f>".248"</f>
        <v>.248</v>
      </c>
      <c r="G1294" t="str">
        <f>".268"</f>
        <v>.268</v>
      </c>
      <c r="H1294" t="str">
        <f>".2822"</f>
        <v>.2822</v>
      </c>
    </row>
    <row r="1295" spans="1:8" ht="14.25">
      <c r="A1295">
        <v>80</v>
      </c>
      <c r="B1295" t="s">
        <v>70</v>
      </c>
      <c r="C1295" t="str">
        <f>".263"</f>
        <v>.263</v>
      </c>
      <c r="D1295" t="str">
        <f>".205"</f>
        <v>.205</v>
      </c>
      <c r="E1295" t="str">
        <f>".288"</f>
        <v>.288</v>
      </c>
      <c r="F1295" t="str">
        <f>".288"</f>
        <v>.288</v>
      </c>
      <c r="G1295" t="str">
        <f>".371"</f>
        <v>.371</v>
      </c>
      <c r="H1295" t="str">
        <f>".2830"</f>
        <v>.2830</v>
      </c>
    </row>
    <row r="1296" spans="1:8" ht="14.25">
      <c r="A1296">
        <v>81</v>
      </c>
      <c r="B1296" t="s">
        <v>17</v>
      </c>
      <c r="C1296" t="str">
        <f>".265"</f>
        <v>.265</v>
      </c>
      <c r="D1296" t="str">
        <f>".298"</f>
        <v>.298</v>
      </c>
      <c r="E1296" t="str">
        <f>".237"</f>
        <v>.237</v>
      </c>
      <c r="F1296" t="str">
        <f>".249"</f>
        <v>.249</v>
      </c>
      <c r="G1296" t="str">
        <f>".368"</f>
        <v>.368</v>
      </c>
      <c r="H1296" t="str">
        <f>".2834"</f>
        <v>.2834</v>
      </c>
    </row>
    <row r="1297" spans="1:8" ht="14.25">
      <c r="A1297">
        <v>82</v>
      </c>
      <c r="B1297" t="s">
        <v>69</v>
      </c>
      <c r="C1297" t="str">
        <f>".329"</f>
        <v>.329</v>
      </c>
      <c r="D1297" t="str">
        <f>".217"</f>
        <v>.217</v>
      </c>
      <c r="E1297" t="str">
        <f>".264"</f>
        <v>.264</v>
      </c>
      <c r="F1297" t="str">
        <f>".214"</f>
        <v>.214</v>
      </c>
      <c r="G1297" t="str">
        <f>".409"</f>
        <v>.409</v>
      </c>
      <c r="H1297" t="str">
        <f>".2866"</f>
        <v>.2866</v>
      </c>
    </row>
    <row r="1298" spans="1:8" ht="14.25">
      <c r="A1298">
        <v>83</v>
      </c>
      <c r="B1298" t="s">
        <v>89</v>
      </c>
      <c r="C1298" t="str">
        <f>".279"</f>
        <v>.279</v>
      </c>
      <c r="D1298" t="str">
        <f>".337"</f>
        <v>.337</v>
      </c>
      <c r="E1298" t="str">
        <f>".171"</f>
        <v>.171</v>
      </c>
      <c r="F1298" t="str">
        <f>".287"</f>
        <v>.287</v>
      </c>
      <c r="G1298" t="str">
        <f>".364"</f>
        <v>.364</v>
      </c>
      <c r="H1298" t="str">
        <f>".2876"</f>
        <v>.2876</v>
      </c>
    </row>
    <row r="1299" spans="1:8" ht="14.25">
      <c r="A1299">
        <v>84</v>
      </c>
      <c r="B1299" t="s">
        <v>141</v>
      </c>
      <c r="C1299" t="str">
        <f>".273"</f>
        <v>.273</v>
      </c>
      <c r="D1299" t="str">
        <f>".228"</f>
        <v>.228</v>
      </c>
      <c r="E1299" t="str">
        <f>".321"</f>
        <v>.321</v>
      </c>
      <c r="F1299" t="str">
        <f>".178"</f>
        <v>.178</v>
      </c>
      <c r="G1299" t="str">
        <f>".443"</f>
        <v>.443</v>
      </c>
      <c r="H1299" t="str">
        <f>".2886"</f>
        <v>.2886</v>
      </c>
    </row>
    <row r="1300" spans="1:8" ht="14.25">
      <c r="A1300">
        <v>85</v>
      </c>
      <c r="B1300" t="s">
        <v>47</v>
      </c>
      <c r="C1300" t="str">
        <f>".228"</f>
        <v>.228</v>
      </c>
      <c r="D1300" t="str">
        <f>".451"</f>
        <v>.451</v>
      </c>
      <c r="E1300" t="str">
        <f>".247"</f>
        <v>.247</v>
      </c>
      <c r="F1300" t="str">
        <f>".271"</f>
        <v>.271</v>
      </c>
      <c r="G1300" t="str">
        <f>".247"</f>
        <v>.247</v>
      </c>
      <c r="H1300" t="str">
        <f>".2888"</f>
        <v>.2888</v>
      </c>
    </row>
    <row r="1301" spans="1:8" ht="14.25">
      <c r="A1301">
        <v>86</v>
      </c>
      <c r="B1301" t="s">
        <v>52</v>
      </c>
      <c r="C1301" t="str">
        <f>".344"</f>
        <v>.344</v>
      </c>
      <c r="D1301" t="str">
        <f>".278"</f>
        <v>.278</v>
      </c>
      <c r="E1301" t="str">
        <f>".241"</f>
        <v>.241</v>
      </c>
      <c r="F1301" t="str">
        <f>".226"</f>
        <v>.226</v>
      </c>
      <c r="G1301" t="str">
        <f>".359"</f>
        <v>.359</v>
      </c>
      <c r="H1301" t="str">
        <f>".2896"</f>
        <v>.2896</v>
      </c>
    </row>
    <row r="1302" spans="1:8" ht="14.25">
      <c r="A1302">
        <v>87</v>
      </c>
      <c r="B1302" t="s">
        <v>140</v>
      </c>
      <c r="C1302" t="str">
        <f>".290"</f>
        <v>.290</v>
      </c>
      <c r="D1302" t="str">
        <f>".305"</f>
        <v>.305</v>
      </c>
      <c r="E1302" t="str">
        <f>".221"</f>
        <v>.221</v>
      </c>
      <c r="F1302" t="str">
        <f>".324"</f>
        <v>.324</v>
      </c>
      <c r="G1302" t="str">
        <f>".309"</f>
        <v>.309</v>
      </c>
      <c r="H1302" t="str">
        <f>".2898"</f>
        <v>.2898</v>
      </c>
    </row>
    <row r="1303" spans="1:8" ht="14.25">
      <c r="A1303">
        <v>88</v>
      </c>
      <c r="B1303" t="s">
        <v>168</v>
      </c>
      <c r="C1303" t="str">
        <f>".174"</f>
        <v>.174</v>
      </c>
      <c r="D1303" t="str">
        <f>".334"</f>
        <v>.334</v>
      </c>
      <c r="E1303" t="str">
        <f>".290"</f>
        <v>.290</v>
      </c>
      <c r="F1303" t="str">
        <f>".468"</f>
        <v>.468</v>
      </c>
      <c r="G1303" t="str">
        <f>".190"</f>
        <v>.190</v>
      </c>
      <c r="H1303" t="str">
        <f>".2912"</f>
        <v>.2912</v>
      </c>
    </row>
    <row r="1304" spans="1:8" ht="14.25">
      <c r="A1304">
        <v>89</v>
      </c>
      <c r="B1304" t="s">
        <v>167</v>
      </c>
      <c r="C1304" t="str">
        <f>".248"</f>
        <v>.248</v>
      </c>
      <c r="D1304" t="str">
        <f>".183"</f>
        <v>.183</v>
      </c>
      <c r="E1304" t="str">
        <f>".396"</f>
        <v>.396</v>
      </c>
      <c r="F1304" t="str">
        <f>".318"</f>
        <v>.318</v>
      </c>
      <c r="G1304" t="str">
        <f>".322"</f>
        <v>.322</v>
      </c>
      <c r="H1304" t="str">
        <f>".2934"</f>
        <v>.2934</v>
      </c>
    </row>
    <row r="1305" spans="1:8" ht="14.25">
      <c r="A1305">
        <v>90</v>
      </c>
      <c r="B1305" t="s">
        <v>137</v>
      </c>
      <c r="C1305" t="str">
        <f>".307"</f>
        <v>.307</v>
      </c>
      <c r="D1305" t="str">
        <f>".251"</f>
        <v>.251</v>
      </c>
      <c r="E1305" t="str">
        <f>".288"</f>
        <v>.288</v>
      </c>
      <c r="F1305" t="str">
        <f>".298"</f>
        <v>.298</v>
      </c>
      <c r="G1305" t="str">
        <f>".330"</f>
        <v>.330</v>
      </c>
      <c r="H1305" t="str">
        <f>".2948"</f>
        <v>.2948</v>
      </c>
    </row>
    <row r="1306" spans="1:8" ht="14.25">
      <c r="A1306">
        <v>91</v>
      </c>
      <c r="B1306" t="s">
        <v>175</v>
      </c>
      <c r="C1306" t="str">
        <f>".379"</f>
        <v>.379</v>
      </c>
      <c r="D1306" t="str">
        <f>".346"</f>
        <v>.346</v>
      </c>
      <c r="E1306" t="str">
        <f>".295"</f>
        <v>.295</v>
      </c>
      <c r="F1306" t="str">
        <f>".177"</f>
        <v>.177</v>
      </c>
      <c r="G1306" t="str">
        <f>".280"</f>
        <v>.280</v>
      </c>
      <c r="H1306" t="str">
        <f>".2954"</f>
        <v>.2954</v>
      </c>
    </row>
    <row r="1307" spans="1:8" ht="14.25">
      <c r="A1307">
        <v>92</v>
      </c>
      <c r="B1307" t="s">
        <v>81</v>
      </c>
      <c r="C1307" t="str">
        <f>".299"</f>
        <v>.299</v>
      </c>
      <c r="D1307" t="str">
        <f>".263"</f>
        <v>.263</v>
      </c>
      <c r="E1307" t="str">
        <f>".313"</f>
        <v>.313</v>
      </c>
      <c r="F1307" t="str">
        <f>".316"</f>
        <v>.316</v>
      </c>
      <c r="G1307" t="str">
        <f>".296"</f>
        <v>.296</v>
      </c>
      <c r="H1307" t="str">
        <f>".2974"</f>
        <v>.2974</v>
      </c>
    </row>
    <row r="1308" spans="1:8" ht="14.25">
      <c r="A1308">
        <v>93</v>
      </c>
      <c r="B1308" t="s">
        <v>122</v>
      </c>
      <c r="C1308" t="str">
        <f>".318"</f>
        <v>.318</v>
      </c>
      <c r="D1308" t="str">
        <f>".193"</f>
        <v>.193</v>
      </c>
      <c r="E1308" t="str">
        <f>".346"</f>
        <v>.346</v>
      </c>
      <c r="F1308" t="str">
        <f>".309"</f>
        <v>.309</v>
      </c>
      <c r="G1308" t="str">
        <f>".322"</f>
        <v>.322</v>
      </c>
      <c r="H1308" t="str">
        <f>".2976"</f>
        <v>.2976</v>
      </c>
    </row>
    <row r="1309" spans="1:8" ht="14.25">
      <c r="A1309">
        <v>94</v>
      </c>
      <c r="B1309" t="s">
        <v>156</v>
      </c>
      <c r="C1309" t="str">
        <f>".260"</f>
        <v>.260</v>
      </c>
      <c r="D1309" t="str">
        <f>".310"</f>
        <v>.310</v>
      </c>
      <c r="E1309" t="str">
        <f>".329"</f>
        <v>.329</v>
      </c>
      <c r="F1309" t="str">
        <f>".321"</f>
        <v>.321</v>
      </c>
      <c r="G1309" t="str">
        <f>".271"</f>
        <v>.271</v>
      </c>
      <c r="H1309" t="str">
        <f>".2982"</f>
        <v>.2982</v>
      </c>
    </row>
    <row r="1310" spans="1:8" ht="14.25">
      <c r="A1310">
        <v>95</v>
      </c>
      <c r="B1310" t="s">
        <v>151</v>
      </c>
      <c r="C1310" t="str">
        <f>".294"</f>
        <v>.294</v>
      </c>
      <c r="D1310" t="str">
        <f>".269"</f>
        <v>.269</v>
      </c>
      <c r="E1310" t="str">
        <f>".203"</f>
        <v>.203</v>
      </c>
      <c r="F1310" t="str">
        <f>".455"</f>
        <v>.455</v>
      </c>
      <c r="G1310" t="str">
        <f>".271"</f>
        <v>.271</v>
      </c>
      <c r="H1310" t="str">
        <f>".2984"</f>
        <v>.2984</v>
      </c>
    </row>
    <row r="1311" spans="1:8" ht="14.25">
      <c r="A1311">
        <v>96</v>
      </c>
      <c r="B1311" t="s">
        <v>128</v>
      </c>
      <c r="C1311" t="str">
        <f>".322"</f>
        <v>.322</v>
      </c>
      <c r="D1311" t="str">
        <f>".259"</f>
        <v>.259</v>
      </c>
      <c r="E1311" t="str">
        <f>".278"</f>
        <v>.278</v>
      </c>
      <c r="F1311" t="str">
        <f>".327"</f>
        <v>.327</v>
      </c>
      <c r="G1311" t="str">
        <f>".309"</f>
        <v>.309</v>
      </c>
      <c r="H1311" t="str">
        <f>".2990"</f>
        <v>.2990</v>
      </c>
    </row>
    <row r="1312" spans="1:8" ht="14.25">
      <c r="A1312">
        <v>97</v>
      </c>
      <c r="B1312" t="s">
        <v>143</v>
      </c>
      <c r="C1312" t="str">
        <f>".368"</f>
        <v>.368</v>
      </c>
      <c r="D1312" t="str">
        <f>".242"</f>
        <v>.242</v>
      </c>
      <c r="E1312" t="str">
        <f>".309"</f>
        <v>.309</v>
      </c>
      <c r="F1312" t="str">
        <f>".257"</f>
        <v>.257</v>
      </c>
      <c r="G1312" t="str">
        <f>".329"</f>
        <v>.329</v>
      </c>
      <c r="H1312" t="str">
        <f>".3010"</f>
        <v>.3010</v>
      </c>
    </row>
    <row r="1313" spans="1:8" ht="14.25">
      <c r="A1313">
        <v>98</v>
      </c>
      <c r="B1313" t="s">
        <v>130</v>
      </c>
      <c r="C1313" t="str">
        <f>".312"</f>
        <v>.312</v>
      </c>
      <c r="D1313" t="str">
        <f>".228"</f>
        <v>.228</v>
      </c>
      <c r="E1313" t="str">
        <f>".298"</f>
        <v>.298</v>
      </c>
      <c r="F1313" t="str">
        <f>".230"</f>
        <v>.230</v>
      </c>
      <c r="G1313" t="str">
        <f>".437"</f>
        <v>.437</v>
      </c>
      <c r="H1313" t="str">
        <f>".3010"</f>
        <v>.3010</v>
      </c>
    </row>
    <row r="1314" spans="1:8" ht="14.25">
      <c r="A1314">
        <v>99</v>
      </c>
      <c r="B1314" t="s">
        <v>135</v>
      </c>
      <c r="C1314" t="str">
        <f>".258"</f>
        <v>.258</v>
      </c>
      <c r="D1314" t="str">
        <f>".246"</f>
        <v>.246</v>
      </c>
      <c r="E1314" t="str">
        <f>".302"</f>
        <v>.302</v>
      </c>
      <c r="F1314" t="str">
        <f>".378"</f>
        <v>.378</v>
      </c>
      <c r="G1314" t="str">
        <f>".322"</f>
        <v>.322</v>
      </c>
      <c r="H1314" t="str">
        <f>".3012"</f>
        <v>.3012</v>
      </c>
    </row>
    <row r="1315" spans="1:8" ht="14.25">
      <c r="A1315">
        <v>100</v>
      </c>
      <c r="B1315" t="s">
        <v>144</v>
      </c>
      <c r="C1315" t="str">
        <f>".281"</f>
        <v>.281</v>
      </c>
      <c r="D1315" t="str">
        <f>".253"</f>
        <v>.253</v>
      </c>
      <c r="E1315" t="str">
        <f>".251"</f>
        <v>.251</v>
      </c>
      <c r="F1315" t="str">
        <f>".342"</f>
        <v>.342</v>
      </c>
      <c r="G1315" t="str">
        <f>".390"</f>
        <v>.390</v>
      </c>
      <c r="H1315" t="str">
        <f>".3034"</f>
        <v>.3034</v>
      </c>
    </row>
    <row r="1316" spans="1:8" ht="14.25">
      <c r="A1316">
        <v>101</v>
      </c>
      <c r="B1316" t="s">
        <v>174</v>
      </c>
      <c r="C1316" t="str">
        <f>".297"</f>
        <v>.297</v>
      </c>
      <c r="D1316" t="str">
        <f>".348"</f>
        <v>.348</v>
      </c>
      <c r="E1316" t="str">
        <f>".224"</f>
        <v>.224</v>
      </c>
      <c r="F1316" t="str">
        <f>".358"</f>
        <v>.358</v>
      </c>
      <c r="G1316" t="str">
        <f>".297"</f>
        <v>.297</v>
      </c>
      <c r="H1316" t="str">
        <f>".3048"</f>
        <v>.3048</v>
      </c>
    </row>
    <row r="1317" spans="1:8" ht="14.25">
      <c r="A1317">
        <v>102</v>
      </c>
      <c r="B1317" t="s">
        <v>119</v>
      </c>
      <c r="C1317" t="str">
        <f>".306"</f>
        <v>.306</v>
      </c>
      <c r="D1317" t="str">
        <f>".341"</f>
        <v>.341</v>
      </c>
      <c r="E1317" t="str">
        <f>".430"</f>
        <v>.430</v>
      </c>
      <c r="F1317" t="str">
        <f>".173"</f>
        <v>.173</v>
      </c>
      <c r="G1317" t="str">
        <f>".274"</f>
        <v>.274</v>
      </c>
      <c r="H1317" t="str">
        <f>".3048"</f>
        <v>.3048</v>
      </c>
    </row>
    <row r="1318" spans="1:8" ht="14.25">
      <c r="A1318">
        <v>103</v>
      </c>
      <c r="B1318" t="s">
        <v>97</v>
      </c>
      <c r="C1318" t="str">
        <f>".263"</f>
        <v>.263</v>
      </c>
      <c r="D1318" t="str">
        <f>".229"</f>
        <v>.229</v>
      </c>
      <c r="E1318" t="str">
        <f>".382"</f>
        <v>.382</v>
      </c>
      <c r="F1318" t="str">
        <f>".319"</f>
        <v>.319</v>
      </c>
      <c r="G1318" t="str">
        <f>".335"</f>
        <v>.335</v>
      </c>
      <c r="H1318" t="str">
        <f>".3056"</f>
        <v>.3056</v>
      </c>
    </row>
    <row r="1319" spans="1:8" ht="14.25">
      <c r="A1319">
        <v>104</v>
      </c>
      <c r="B1319" t="s">
        <v>88</v>
      </c>
      <c r="C1319" t="str">
        <f>".424"</f>
        <v>.424</v>
      </c>
      <c r="D1319" t="str">
        <f>".304"</f>
        <v>.304</v>
      </c>
      <c r="E1319" t="str">
        <f>".240"</f>
        <v>.240</v>
      </c>
      <c r="F1319" t="str">
        <f>".305"</f>
        <v>.305</v>
      </c>
      <c r="G1319" t="str">
        <f>".257"</f>
        <v>.257</v>
      </c>
      <c r="H1319" t="str">
        <f>".3060"</f>
        <v>.3060</v>
      </c>
    </row>
    <row r="1320" spans="1:8" ht="14.25">
      <c r="A1320">
        <v>105</v>
      </c>
      <c r="B1320" t="s">
        <v>99</v>
      </c>
      <c r="C1320" t="str">
        <f>".417"</f>
        <v>.417</v>
      </c>
      <c r="D1320" t="str">
        <f>".304"</f>
        <v>.304</v>
      </c>
      <c r="E1320" t="str">
        <f>".305"</f>
        <v>.305</v>
      </c>
      <c r="F1320" t="str">
        <f>".327"</f>
        <v>.327</v>
      </c>
      <c r="G1320" t="str">
        <f>".181"</f>
        <v>.181</v>
      </c>
      <c r="H1320" t="str">
        <f>".3068"</f>
        <v>.3068</v>
      </c>
    </row>
    <row r="1321" spans="1:8" ht="14.25">
      <c r="A1321">
        <v>106</v>
      </c>
      <c r="B1321" t="s">
        <v>61</v>
      </c>
      <c r="C1321" t="str">
        <f>".321"</f>
        <v>.321</v>
      </c>
      <c r="D1321" t="str">
        <f>".284"</f>
        <v>.284</v>
      </c>
      <c r="E1321" t="str">
        <f>".368"</f>
        <v>.368</v>
      </c>
      <c r="F1321" t="str">
        <f>".281"</f>
        <v>.281</v>
      </c>
      <c r="G1321" t="str">
        <f>".286"</f>
        <v>.286</v>
      </c>
      <c r="H1321" t="str">
        <f>".3080"</f>
        <v>.3080</v>
      </c>
    </row>
    <row r="1322" spans="1:8" ht="14.25">
      <c r="A1322">
        <v>107</v>
      </c>
      <c r="B1322" t="s">
        <v>170</v>
      </c>
      <c r="C1322" t="str">
        <f>".289"</f>
        <v>.289</v>
      </c>
      <c r="D1322" t="str">
        <f>".296"</f>
        <v>.296</v>
      </c>
      <c r="E1322" t="str">
        <f>".463"</f>
        <v>.463</v>
      </c>
      <c r="F1322" t="str">
        <f>".268"</f>
        <v>.268</v>
      </c>
      <c r="G1322" t="str">
        <f>".229"</f>
        <v>.229</v>
      </c>
      <c r="H1322" t="str">
        <f>".3090"</f>
        <v>.3090</v>
      </c>
    </row>
    <row r="1323" spans="1:8" ht="14.25">
      <c r="A1323">
        <v>108</v>
      </c>
      <c r="B1323" t="s">
        <v>159</v>
      </c>
      <c r="C1323" t="str">
        <f>".227"</f>
        <v>.227</v>
      </c>
      <c r="D1323" t="str">
        <f>".327"</f>
        <v>.327</v>
      </c>
      <c r="E1323" t="str">
        <f>".421"</f>
        <v>.421</v>
      </c>
      <c r="F1323" t="str">
        <f>".296"</f>
        <v>.296</v>
      </c>
      <c r="G1323" t="str">
        <f>".282"</f>
        <v>.282</v>
      </c>
      <c r="H1323" t="str">
        <f>".3106"</f>
        <v>.3106</v>
      </c>
    </row>
    <row r="1324" spans="1:8" ht="14.25">
      <c r="A1324">
        <v>109</v>
      </c>
      <c r="B1324" t="s">
        <v>100</v>
      </c>
      <c r="C1324" t="str">
        <f>".318"</f>
        <v>.318</v>
      </c>
      <c r="D1324" t="str">
        <f>".246"</f>
        <v>.246</v>
      </c>
      <c r="E1324" t="str">
        <f>".369"</f>
        <v>.369</v>
      </c>
      <c r="F1324" t="str">
        <f>".225"</f>
        <v>.225</v>
      </c>
      <c r="G1324" t="str">
        <f>".396"</f>
        <v>.396</v>
      </c>
      <c r="H1324" t="str">
        <f>".3108"</f>
        <v>.3108</v>
      </c>
    </row>
    <row r="1325" spans="1:8" ht="14.25">
      <c r="A1325">
        <v>110</v>
      </c>
      <c r="B1325" t="s">
        <v>103</v>
      </c>
      <c r="C1325" t="str">
        <f>".429"</f>
        <v>.429</v>
      </c>
      <c r="D1325" t="str">
        <f>".302"</f>
        <v>.302</v>
      </c>
      <c r="E1325" t="str">
        <f>".287"</f>
        <v>.287</v>
      </c>
      <c r="F1325" t="str">
        <f>".327"</f>
        <v>.327</v>
      </c>
      <c r="G1325" t="str">
        <f>".220"</f>
        <v>.220</v>
      </c>
      <c r="H1325" t="str">
        <f>".3130"</f>
        <v>.3130</v>
      </c>
    </row>
    <row r="1326" spans="1:8" ht="14.25">
      <c r="A1326">
        <v>111</v>
      </c>
      <c r="B1326" t="s">
        <v>76</v>
      </c>
      <c r="C1326" t="str">
        <f>".345"</f>
        <v>.345</v>
      </c>
      <c r="D1326" t="str">
        <f>".446"</f>
        <v>.446</v>
      </c>
      <c r="E1326" t="str">
        <f>".143"</f>
        <v>.143</v>
      </c>
      <c r="F1326" t="str">
        <f>".365"</f>
        <v>.365</v>
      </c>
      <c r="G1326" t="str">
        <f>".267"</f>
        <v>.267</v>
      </c>
      <c r="H1326" t="str">
        <f>".3132"</f>
        <v>.3132</v>
      </c>
    </row>
    <row r="1327" spans="1:8" ht="14.25">
      <c r="A1327">
        <v>112</v>
      </c>
      <c r="B1327" t="s">
        <v>65</v>
      </c>
      <c r="C1327" t="str">
        <f>".240"</f>
        <v>.240</v>
      </c>
      <c r="D1327" t="str">
        <f>".437"</f>
        <v>.437</v>
      </c>
      <c r="E1327" t="str">
        <f>".289"</f>
        <v>.289</v>
      </c>
      <c r="F1327" t="str">
        <f>".293"</f>
        <v>.293</v>
      </c>
      <c r="G1327" t="str">
        <f>".309"</f>
        <v>.309</v>
      </c>
      <c r="H1327" t="str">
        <f>".3136"</f>
        <v>.3136</v>
      </c>
    </row>
    <row r="1328" spans="1:8" ht="14.25">
      <c r="A1328">
        <v>113</v>
      </c>
      <c r="B1328" t="s">
        <v>21</v>
      </c>
      <c r="C1328" t="str">
        <f>".316"</f>
        <v>.316</v>
      </c>
      <c r="D1328" t="str">
        <f>".438"</f>
        <v>.438</v>
      </c>
      <c r="E1328" t="str">
        <f>".301"</f>
        <v>.301</v>
      </c>
      <c r="F1328" t="str">
        <f>".275"</f>
        <v>.275</v>
      </c>
      <c r="G1328" t="str">
        <f>".248"</f>
        <v>.248</v>
      </c>
      <c r="H1328" t="str">
        <f>".3156"</f>
        <v>.3156</v>
      </c>
    </row>
    <row r="1329" spans="1:8" ht="14.25">
      <c r="A1329">
        <v>114</v>
      </c>
      <c r="B1329" t="s">
        <v>78</v>
      </c>
      <c r="C1329" t="str">
        <f>".230"</f>
        <v>.230</v>
      </c>
      <c r="D1329" t="str">
        <f>".245"</f>
        <v>.245</v>
      </c>
      <c r="E1329" t="str">
        <f>".393"</f>
        <v>.393</v>
      </c>
      <c r="F1329" t="str">
        <f>".404"</f>
        <v>.404</v>
      </c>
      <c r="G1329" t="str">
        <f>".310"</f>
        <v>.310</v>
      </c>
      <c r="H1329" t="str">
        <f>".3164"</f>
        <v>.3164</v>
      </c>
    </row>
    <row r="1330" spans="1:8" ht="14.25">
      <c r="A1330">
        <v>115</v>
      </c>
      <c r="B1330" t="s">
        <v>172</v>
      </c>
      <c r="C1330" t="str">
        <f>".268"</f>
        <v>.268</v>
      </c>
      <c r="D1330" t="str">
        <f>".157"</f>
        <v>.157</v>
      </c>
      <c r="E1330" t="str">
        <f>".380"</f>
        <v>.380</v>
      </c>
      <c r="F1330" t="str">
        <f>".294"</f>
        <v>.294</v>
      </c>
      <c r="G1330" t="str">
        <f>".484"</f>
        <v>.484</v>
      </c>
      <c r="H1330" t="str">
        <f>".3166"</f>
        <v>.3166</v>
      </c>
    </row>
    <row r="1331" spans="1:8" ht="14.25">
      <c r="A1331">
        <v>116</v>
      </c>
      <c r="B1331" t="s">
        <v>132</v>
      </c>
      <c r="C1331" t="str">
        <f>".200"</f>
        <v>.200</v>
      </c>
      <c r="D1331" t="str">
        <f>".187"</f>
        <v>.187</v>
      </c>
      <c r="E1331" t="str">
        <f>".408"</f>
        <v>.408</v>
      </c>
      <c r="F1331" t="str">
        <f>".245"</f>
        <v>.245</v>
      </c>
      <c r="G1331" t="str">
        <f>".543"</f>
        <v>.543</v>
      </c>
      <c r="H1331" t="str">
        <f>".3166"</f>
        <v>.3166</v>
      </c>
    </row>
    <row r="1332" spans="1:8" ht="14.25">
      <c r="A1332">
        <v>117</v>
      </c>
      <c r="B1332" t="s">
        <v>73</v>
      </c>
      <c r="C1332" t="str">
        <f>".277"</f>
        <v>.277</v>
      </c>
      <c r="D1332" t="str">
        <f>".229"</f>
        <v>.229</v>
      </c>
      <c r="E1332" t="str">
        <f>".346"</f>
        <v>.346</v>
      </c>
      <c r="F1332" t="str">
        <f>".309"</f>
        <v>.309</v>
      </c>
      <c r="G1332" t="str">
        <f>".446"</f>
        <v>.446</v>
      </c>
      <c r="H1332" t="str">
        <f>".3214"</f>
        <v>.3214</v>
      </c>
    </row>
    <row r="1333" spans="1:8" ht="14.25">
      <c r="A1333">
        <v>118</v>
      </c>
      <c r="B1333" t="s">
        <v>169</v>
      </c>
      <c r="C1333" t="str">
        <f>".349"</f>
        <v>.349</v>
      </c>
      <c r="D1333" t="str">
        <f>".371"</f>
        <v>.371</v>
      </c>
      <c r="E1333" t="str">
        <f>".212"</f>
        <v>.212</v>
      </c>
      <c r="F1333" t="str">
        <f>".294"</f>
        <v>.294</v>
      </c>
      <c r="G1333" t="str">
        <f>".408"</f>
        <v>.408</v>
      </c>
      <c r="H1333" t="str">
        <f>".3268"</f>
        <v>.3268</v>
      </c>
    </row>
    <row r="1334" spans="1:8" ht="14.25">
      <c r="A1334">
        <v>119</v>
      </c>
      <c r="B1334" t="s">
        <v>129</v>
      </c>
      <c r="C1334" t="str">
        <f>".345"</f>
        <v>.345</v>
      </c>
      <c r="D1334" t="str">
        <f>".216"</f>
        <v>.216</v>
      </c>
      <c r="E1334" t="str">
        <f>".298"</f>
        <v>.298</v>
      </c>
      <c r="F1334" t="str">
        <f>".409"</f>
        <v>.409</v>
      </c>
      <c r="G1334" t="str">
        <f>".368"</f>
        <v>.368</v>
      </c>
      <c r="H1334" t="str">
        <f>".3272"</f>
        <v>.3272</v>
      </c>
    </row>
    <row r="1335" spans="1:8" ht="14.25">
      <c r="A1335">
        <v>120</v>
      </c>
      <c r="B1335" t="s">
        <v>83</v>
      </c>
      <c r="C1335" t="str">
        <f>".308"</f>
        <v>.308</v>
      </c>
      <c r="D1335" t="str">
        <f>".316"</f>
        <v>.316</v>
      </c>
      <c r="E1335" t="str">
        <f>".307"</f>
        <v>.307</v>
      </c>
      <c r="F1335" t="str">
        <f>".378"</f>
        <v>.378</v>
      </c>
      <c r="G1335" t="str">
        <f>".339"</f>
        <v>.339</v>
      </c>
      <c r="H1335" t="str">
        <f>".3296"</f>
        <v>.3296</v>
      </c>
    </row>
    <row r="1336" spans="1:8" ht="14.25">
      <c r="A1336">
        <v>121</v>
      </c>
      <c r="B1336" t="s">
        <v>35</v>
      </c>
      <c r="C1336" t="str">
        <f>".358"</f>
        <v>.358</v>
      </c>
      <c r="D1336" t="str">
        <f>".338"</f>
        <v>.338</v>
      </c>
      <c r="E1336" t="str">
        <f>".294"</f>
        <v>.294</v>
      </c>
      <c r="F1336" t="str">
        <f>".305"</f>
        <v>.305</v>
      </c>
      <c r="G1336" t="str">
        <f>".357"</f>
        <v>.357</v>
      </c>
      <c r="H1336" t="str">
        <f>".3304"</f>
        <v>.3304</v>
      </c>
    </row>
    <row r="1337" spans="1:8" ht="14.25">
      <c r="A1337">
        <v>122</v>
      </c>
      <c r="B1337" t="s">
        <v>96</v>
      </c>
      <c r="C1337" t="str">
        <f>".409"</f>
        <v>.409</v>
      </c>
      <c r="D1337" t="str">
        <f>".264"</f>
        <v>.264</v>
      </c>
      <c r="E1337" t="str">
        <f>".309"</f>
        <v>.309</v>
      </c>
      <c r="F1337" t="str">
        <f>".462"</f>
        <v>.462</v>
      </c>
      <c r="G1337" t="str">
        <f>".227"</f>
        <v>.227</v>
      </c>
      <c r="H1337" t="str">
        <f>".3342"</f>
        <v>.3342</v>
      </c>
    </row>
    <row r="1338" spans="1:8" ht="14.25">
      <c r="A1338">
        <v>123</v>
      </c>
      <c r="B1338" t="s">
        <v>64</v>
      </c>
      <c r="C1338" t="str">
        <f>".280"</f>
        <v>.280</v>
      </c>
      <c r="D1338" t="str">
        <f>".350"</f>
        <v>.350</v>
      </c>
      <c r="E1338" t="str">
        <f>".322"</f>
        <v>.322</v>
      </c>
      <c r="F1338" t="str">
        <f>".361"</f>
        <v>.361</v>
      </c>
      <c r="G1338" t="str">
        <f>".360"</f>
        <v>.360</v>
      </c>
      <c r="H1338" t="str">
        <f>".3346"</f>
        <v>.3346</v>
      </c>
    </row>
    <row r="1339" spans="1:8" ht="14.25">
      <c r="A1339">
        <v>124</v>
      </c>
      <c r="B1339" t="s">
        <v>59</v>
      </c>
      <c r="C1339" t="str">
        <f>".331"</f>
        <v>.331</v>
      </c>
      <c r="D1339" t="str">
        <f>".377"</f>
        <v>.377</v>
      </c>
      <c r="E1339" t="str">
        <f>".405"</f>
        <v>.405</v>
      </c>
      <c r="F1339" t="str">
        <f>".312"</f>
        <v>.312</v>
      </c>
      <c r="G1339" t="str">
        <f>".248"</f>
        <v>.248</v>
      </c>
      <c r="H1339" t="str">
        <f>".3346"</f>
        <v>.3346</v>
      </c>
    </row>
    <row r="1340" spans="1:8" ht="14.25">
      <c r="A1340">
        <v>125</v>
      </c>
      <c r="B1340" t="s">
        <v>57</v>
      </c>
      <c r="C1340" t="str">
        <f>".347"</f>
        <v>.347</v>
      </c>
      <c r="D1340" t="str">
        <f>".291"</f>
        <v>.291</v>
      </c>
      <c r="E1340" t="str">
        <f>".247"</f>
        <v>.247</v>
      </c>
      <c r="F1340" t="str">
        <f>".398"</f>
        <v>.398</v>
      </c>
      <c r="G1340" t="str">
        <f>".392"</f>
        <v>.392</v>
      </c>
      <c r="H1340" t="str">
        <f>".3350"</f>
        <v>.3350</v>
      </c>
    </row>
    <row r="1341" spans="1:8" ht="14.25">
      <c r="A1341">
        <v>126</v>
      </c>
      <c r="B1341" t="s">
        <v>98</v>
      </c>
      <c r="C1341" t="str">
        <f>".338"</f>
        <v>.338</v>
      </c>
      <c r="D1341" t="str">
        <f>".247"</f>
        <v>.247</v>
      </c>
      <c r="E1341" t="str">
        <f>".354"</f>
        <v>.354</v>
      </c>
      <c r="F1341" t="str">
        <f>".432"</f>
        <v>.432</v>
      </c>
      <c r="G1341" t="str">
        <f>".309"</f>
        <v>.309</v>
      </c>
      <c r="H1341" t="str">
        <f>".3360"</f>
        <v>.3360</v>
      </c>
    </row>
    <row r="1342" spans="1:8" ht="14.25">
      <c r="A1342">
        <v>127</v>
      </c>
      <c r="B1342" t="s">
        <v>161</v>
      </c>
      <c r="C1342" t="str">
        <f>".402"</f>
        <v>.402</v>
      </c>
      <c r="D1342" t="str">
        <f>".180"</f>
        <v>.180</v>
      </c>
      <c r="E1342" t="str">
        <f>".242"</f>
        <v>.242</v>
      </c>
      <c r="F1342" t="str">
        <f>".377"</f>
        <v>.377</v>
      </c>
      <c r="G1342" t="str">
        <f>".482"</f>
        <v>.482</v>
      </c>
      <c r="H1342" t="str">
        <f>".3366"</f>
        <v>.3366</v>
      </c>
    </row>
    <row r="1343" spans="1:8" ht="14.25">
      <c r="A1343">
        <v>128</v>
      </c>
      <c r="B1343" t="s">
        <v>118</v>
      </c>
      <c r="C1343" t="str">
        <f>".337"</f>
        <v>.337</v>
      </c>
      <c r="D1343" t="str">
        <f>".252"</f>
        <v>.252</v>
      </c>
      <c r="E1343" t="str">
        <f>".457"</f>
        <v>.457</v>
      </c>
      <c r="F1343" t="str">
        <f>".206"</f>
        <v>.206</v>
      </c>
      <c r="G1343" t="str">
        <f>".432"</f>
        <v>.432</v>
      </c>
      <c r="H1343" t="str">
        <f>".3368"</f>
        <v>.3368</v>
      </c>
    </row>
    <row r="1344" spans="1:8" ht="14.25">
      <c r="A1344">
        <v>129</v>
      </c>
      <c r="B1344" t="s">
        <v>50</v>
      </c>
      <c r="C1344" t="str">
        <f>".246"</f>
        <v>.246</v>
      </c>
      <c r="D1344" t="str">
        <f>".356"</f>
        <v>.356</v>
      </c>
      <c r="E1344" t="str">
        <f>".209"</f>
        <v>.209</v>
      </c>
      <c r="F1344" t="str">
        <f>".563"</f>
        <v>.563</v>
      </c>
      <c r="G1344" t="str">
        <f>".315"</f>
        <v>.315</v>
      </c>
      <c r="H1344" t="str">
        <f>".3378"</f>
        <v>.3378</v>
      </c>
    </row>
    <row r="1345" spans="1:8" ht="14.25">
      <c r="A1345">
        <v>130</v>
      </c>
      <c r="B1345" t="s">
        <v>147</v>
      </c>
      <c r="C1345" t="str">
        <f>".322"</f>
        <v>.322</v>
      </c>
      <c r="D1345" t="str">
        <f>".195"</f>
        <v>.195</v>
      </c>
      <c r="E1345" t="str">
        <f>".406"</f>
        <v>.406</v>
      </c>
      <c r="F1345" t="str">
        <f>".366"</f>
        <v>.366</v>
      </c>
      <c r="G1345" t="str">
        <f>".410"</f>
        <v>.410</v>
      </c>
      <c r="H1345" t="str">
        <f>".3398"</f>
        <v>.3398</v>
      </c>
    </row>
    <row r="1346" spans="1:8" ht="14.25">
      <c r="A1346">
        <v>131</v>
      </c>
      <c r="B1346" t="s">
        <v>138</v>
      </c>
      <c r="C1346" t="str">
        <f>".281"</f>
        <v>.281</v>
      </c>
      <c r="D1346" t="str">
        <f>".252"</f>
        <v>.252</v>
      </c>
      <c r="E1346" t="str">
        <f>".230"</f>
        <v>.230</v>
      </c>
      <c r="F1346" t="str">
        <f>".367"</f>
        <v>.367</v>
      </c>
      <c r="G1346" t="str">
        <f>".579"</f>
        <v>.579</v>
      </c>
      <c r="H1346" t="str">
        <f>".3418"</f>
        <v>.3418</v>
      </c>
    </row>
    <row r="1347" spans="1:8" ht="14.25">
      <c r="A1347">
        <v>132</v>
      </c>
      <c r="B1347" t="s">
        <v>146</v>
      </c>
      <c r="C1347" t="str">
        <f>".192"</f>
        <v>.192</v>
      </c>
      <c r="D1347" t="str">
        <f>".307"</f>
        <v>.307</v>
      </c>
      <c r="E1347" t="str">
        <f>".386"</f>
        <v>.386</v>
      </c>
      <c r="F1347" t="str">
        <f>".403"</f>
        <v>.403</v>
      </c>
      <c r="G1347" t="str">
        <f>".424"</f>
        <v>.424</v>
      </c>
      <c r="H1347" t="str">
        <f>".3424"</f>
        <v>.3424</v>
      </c>
    </row>
    <row r="1348" spans="1:8" ht="14.25">
      <c r="A1348">
        <v>133</v>
      </c>
      <c r="B1348" t="s">
        <v>154</v>
      </c>
      <c r="C1348" t="str">
        <f>".403"</f>
        <v>.403</v>
      </c>
      <c r="D1348" t="str">
        <f>".253"</f>
        <v>.253</v>
      </c>
      <c r="E1348" t="str">
        <f>".488"</f>
        <v>.488</v>
      </c>
      <c r="F1348" t="str">
        <f>".367"</f>
        <v>.367</v>
      </c>
      <c r="G1348" t="str">
        <f>".218"</f>
        <v>.218</v>
      </c>
      <c r="H1348" t="str">
        <f>".3458"</f>
        <v>.3458</v>
      </c>
    </row>
    <row r="1349" spans="1:8" ht="14.25">
      <c r="A1349">
        <v>134</v>
      </c>
      <c r="B1349" t="s">
        <v>155</v>
      </c>
      <c r="C1349" t="str">
        <f>".329"</f>
        <v>.329</v>
      </c>
      <c r="D1349" t="str">
        <f>".468"</f>
        <v>.468</v>
      </c>
      <c r="E1349" t="str">
        <f>".246"</f>
        <v>.246</v>
      </c>
      <c r="F1349" t="str">
        <f>".280"</f>
        <v>.280</v>
      </c>
      <c r="G1349" t="str">
        <f>".412"</f>
        <v>.412</v>
      </c>
      <c r="H1349" t="str">
        <f>".3470"</f>
        <v>.3470</v>
      </c>
    </row>
    <row r="1350" spans="1:8" ht="14.25">
      <c r="A1350">
        <v>135</v>
      </c>
      <c r="B1350" t="s">
        <v>164</v>
      </c>
      <c r="C1350" t="str">
        <f>".243"</f>
        <v>.243</v>
      </c>
      <c r="D1350" t="str">
        <f>".402"</f>
        <v>.402</v>
      </c>
      <c r="E1350" t="str">
        <f>".262"</f>
        <v>.262</v>
      </c>
      <c r="F1350" t="str">
        <f>".570"</f>
        <v>.570</v>
      </c>
      <c r="G1350" t="str">
        <f>".298"</f>
        <v>.298</v>
      </c>
      <c r="H1350" t="str">
        <f>".3550"</f>
        <v>.3550</v>
      </c>
    </row>
    <row r="1351" spans="1:8" ht="14.25">
      <c r="A1351">
        <v>136</v>
      </c>
      <c r="B1351" t="s">
        <v>136</v>
      </c>
      <c r="C1351" t="str">
        <f>".308"</f>
        <v>.308</v>
      </c>
      <c r="D1351" t="str">
        <f>".289"</f>
        <v>.289</v>
      </c>
      <c r="E1351" t="str">
        <f>".243"</f>
        <v>.243</v>
      </c>
      <c r="F1351" t="str">
        <f>".657"</f>
        <v>.657</v>
      </c>
      <c r="G1351" t="str">
        <f>".281"</f>
        <v>.281</v>
      </c>
      <c r="H1351" t="str">
        <f>".3556"</f>
        <v>.3556</v>
      </c>
    </row>
    <row r="1352" spans="1:8" ht="14.25">
      <c r="A1352">
        <v>137</v>
      </c>
      <c r="B1352" t="s">
        <v>58</v>
      </c>
      <c r="C1352" t="str">
        <f>".216"</f>
        <v>.216</v>
      </c>
      <c r="D1352" t="str">
        <f>".127"</f>
        <v>.127</v>
      </c>
      <c r="E1352" t="str">
        <f>".474"</f>
        <v>.474</v>
      </c>
      <c r="F1352" t="str">
        <f>".261"</f>
        <v>.261</v>
      </c>
      <c r="G1352" t="str">
        <f>".701"</f>
        <v>.701</v>
      </c>
      <c r="H1352" t="str">
        <f>".3558"</f>
        <v>.3558</v>
      </c>
    </row>
    <row r="1353" spans="1:8" ht="14.25">
      <c r="A1353">
        <v>138</v>
      </c>
      <c r="B1353" t="s">
        <v>153</v>
      </c>
      <c r="C1353" t="str">
        <f>".429"</f>
        <v>.429</v>
      </c>
      <c r="D1353" t="str">
        <f>".369"</f>
        <v>.369</v>
      </c>
      <c r="E1353" t="str">
        <f>".176"</f>
        <v>.176</v>
      </c>
      <c r="F1353" t="str">
        <f>".411"</f>
        <v>.411</v>
      </c>
      <c r="G1353" t="str">
        <f>".403"</f>
        <v>.403</v>
      </c>
      <c r="H1353" t="str">
        <f>".3576"</f>
        <v>.3576</v>
      </c>
    </row>
    <row r="1354" spans="1:8" ht="14.25">
      <c r="A1354">
        <v>139</v>
      </c>
      <c r="B1354" t="s">
        <v>87</v>
      </c>
      <c r="C1354" t="str">
        <f>".435"</f>
        <v>.435</v>
      </c>
      <c r="D1354" t="str">
        <f>".188"</f>
        <v>.188</v>
      </c>
      <c r="E1354" t="str">
        <f>".313"</f>
        <v>.313</v>
      </c>
      <c r="F1354" t="str">
        <f>".436"</f>
        <v>.436</v>
      </c>
      <c r="G1354" t="str">
        <f>".437"</f>
        <v>.437</v>
      </c>
      <c r="H1354" t="str">
        <f>".3618"</f>
        <v>.3618</v>
      </c>
    </row>
    <row r="1355" spans="1:8" ht="14.25">
      <c r="A1355">
        <v>140</v>
      </c>
      <c r="B1355" t="s">
        <v>53</v>
      </c>
      <c r="C1355" t="str">
        <f>".371"</f>
        <v>.371</v>
      </c>
      <c r="D1355" t="str">
        <f>".431"</f>
        <v>.431</v>
      </c>
      <c r="E1355" t="str">
        <f>".423"</f>
        <v>.423</v>
      </c>
      <c r="F1355" t="str">
        <f>".268"</f>
        <v>.268</v>
      </c>
      <c r="G1355" t="str">
        <f>".329"</f>
        <v>.329</v>
      </c>
      <c r="H1355" t="str">
        <f>".3644"</f>
        <v>.3644</v>
      </c>
    </row>
    <row r="1356" spans="1:8" ht="14.25">
      <c r="A1356">
        <v>141</v>
      </c>
      <c r="B1356" t="s">
        <v>177</v>
      </c>
      <c r="C1356" t="str">
        <f>".340"</f>
        <v>.340</v>
      </c>
      <c r="D1356" t="str">
        <f>".248"</f>
        <v>.248</v>
      </c>
      <c r="E1356" t="str">
        <f>".419"</f>
        <v>.419</v>
      </c>
      <c r="F1356" t="str">
        <f>".558"</f>
        <v>.558</v>
      </c>
      <c r="G1356" t="str">
        <f>".325"</f>
        <v>.325</v>
      </c>
      <c r="H1356" t="str">
        <f>".3780"</f>
        <v>.3780</v>
      </c>
    </row>
    <row r="1357" spans="1:8" ht="14.25">
      <c r="A1357">
        <v>142</v>
      </c>
      <c r="B1357" t="s">
        <v>131</v>
      </c>
      <c r="C1357" t="str">
        <f>".274"</f>
        <v>.274</v>
      </c>
      <c r="D1357" t="str">
        <f>".289"</f>
        <v>.289</v>
      </c>
      <c r="E1357" t="str">
        <f>".571"</f>
        <v>.571</v>
      </c>
      <c r="F1357" t="str">
        <f>".386"</f>
        <v>.386</v>
      </c>
      <c r="G1357" t="str">
        <f>".431"</f>
        <v>.431</v>
      </c>
      <c r="H1357" t="str">
        <f>".3902"</f>
        <v>.3902</v>
      </c>
    </row>
    <row r="1358" spans="1:8" ht="14.25">
      <c r="A1358">
        <v>143</v>
      </c>
      <c r="B1358" t="s">
        <v>166</v>
      </c>
      <c r="C1358" t="str">
        <f>".392"</f>
        <v>.392</v>
      </c>
      <c r="D1358" t="str">
        <f>".210"</f>
        <v>.210</v>
      </c>
      <c r="E1358" t="str">
        <f>".369"</f>
        <v>.369</v>
      </c>
      <c r="F1358" t="str">
        <f>".571"</f>
        <v>.571</v>
      </c>
      <c r="G1358" t="str">
        <f>".420"</f>
        <v>.420</v>
      </c>
      <c r="H1358" t="str">
        <f>".3924"</f>
        <v>.3924</v>
      </c>
    </row>
    <row r="1359" spans="1:8" ht="14.25">
      <c r="A1359">
        <v>144</v>
      </c>
      <c r="B1359" t="s">
        <v>160</v>
      </c>
      <c r="C1359" t="str">
        <f>".283"</f>
        <v>.283</v>
      </c>
      <c r="D1359" t="str">
        <f>".537"</f>
        <v>.537</v>
      </c>
      <c r="E1359" t="str">
        <f>".371"</f>
        <v>.371</v>
      </c>
      <c r="F1359" t="str">
        <f>".401"</f>
        <v>.401</v>
      </c>
      <c r="G1359" t="str">
        <f>".445"</f>
        <v>.445</v>
      </c>
      <c r="H1359" t="str">
        <f>".4074"</f>
        <v>.4074</v>
      </c>
    </row>
    <row r="1360" spans="1:8" ht="14.25">
      <c r="A1360">
        <v>145</v>
      </c>
      <c r="B1360" t="s">
        <v>176</v>
      </c>
      <c r="C1360" t="str">
        <f>".466"</f>
        <v>.466</v>
      </c>
      <c r="D1360" t="str">
        <f>".530"</f>
        <v>.530</v>
      </c>
      <c r="E1360" t="str">
        <f>".253"</f>
        <v>.253</v>
      </c>
      <c r="F1360" t="str">
        <f>".403"</f>
        <v>.403</v>
      </c>
      <c r="G1360" t="str">
        <f>".468"</f>
        <v>.468</v>
      </c>
      <c r="H1360" t="str">
        <f>".4240"</f>
        <v>.4240</v>
      </c>
    </row>
    <row r="1361" spans="1:8" ht="14.25">
      <c r="A1361">
        <v>146</v>
      </c>
      <c r="B1361" t="s">
        <v>163</v>
      </c>
      <c r="C1361" t="str">
        <f>".322"</f>
        <v>.322</v>
      </c>
      <c r="D1361" t="str">
        <f>".575"</f>
        <v>.575</v>
      </c>
      <c r="E1361" t="str">
        <f>".347"</f>
        <v>.347</v>
      </c>
      <c r="F1361" t="str">
        <f>".378"</f>
        <v>.378</v>
      </c>
      <c r="G1361" t="str">
        <f>".503"</f>
        <v>.503</v>
      </c>
      <c r="H1361" t="str">
        <f>".4250"</f>
        <v>.4250</v>
      </c>
    </row>
    <row r="1362" spans="1:8" ht="14.25">
      <c r="A1362">
        <v>147</v>
      </c>
      <c r="B1362" t="s">
        <v>173</v>
      </c>
      <c r="C1362" t="str">
        <f>".443"</f>
        <v>.443</v>
      </c>
      <c r="D1362" t="str">
        <f>".446"</f>
        <v>.446</v>
      </c>
      <c r="E1362" t="str">
        <f>".387"</f>
        <v>.387</v>
      </c>
      <c r="F1362" t="str">
        <f>".409"</f>
        <v>.409</v>
      </c>
      <c r="G1362" t="str">
        <f>".446"</f>
        <v>.446</v>
      </c>
      <c r="H1362" t="str">
        <f>".4262"</f>
        <v>.4262</v>
      </c>
    </row>
    <row r="1363" spans="1:8" ht="14.25">
      <c r="A1363">
        <v>148</v>
      </c>
      <c r="B1363" t="s">
        <v>102</v>
      </c>
      <c r="C1363" t="str">
        <f>".362"</f>
        <v>.362</v>
      </c>
      <c r="D1363" t="str">
        <f>".583"</f>
        <v>.583</v>
      </c>
      <c r="E1363" t="str">
        <f>".586"</f>
        <v>.586</v>
      </c>
      <c r="F1363" t="str">
        <f>".356"</f>
        <v>.356</v>
      </c>
      <c r="G1363" t="str">
        <f>".529"</f>
        <v>.529</v>
      </c>
      <c r="H1363" t="str">
        <f>".4832"</f>
        <v>.4832</v>
      </c>
    </row>
    <row r="1364" spans="1:8" ht="14.25">
      <c r="A1364">
        <v>149</v>
      </c>
      <c r="B1364" t="s">
        <v>67</v>
      </c>
      <c r="C1364" t="str">
        <f>".268"</f>
        <v>.268</v>
      </c>
      <c r="D1364" t="str">
        <f>".559"</f>
        <v>.559</v>
      </c>
      <c r="E1364" t="str">
        <f>".548"</f>
        <v>.548</v>
      </c>
      <c r="F1364" t="str">
        <f>".598"</f>
        <v>.598</v>
      </c>
      <c r="G1364" t="str">
        <f>".561"</f>
        <v>.561</v>
      </c>
      <c r="H1364" t="str">
        <f>".5068"</f>
        <v>.5068</v>
      </c>
    </row>
    <row r="1365" spans="1:8" ht="14.25">
      <c r="A1365">
        <v>150</v>
      </c>
      <c r="B1365" t="s">
        <v>82</v>
      </c>
      <c r="C1365" t="str">
        <f>".334"</f>
        <v>.334</v>
      </c>
      <c r="D1365" t="str">
        <f>"1.364"</f>
        <v>1.364</v>
      </c>
      <c r="E1365" t="str">
        <f>".326"</f>
        <v>.326</v>
      </c>
      <c r="F1365" t="str">
        <f>".229"</f>
        <v>.229</v>
      </c>
      <c r="G1365" t="str">
        <f>".322"</f>
        <v>.322</v>
      </c>
      <c r="H1365" t="str">
        <f>".5150"</f>
        <v>.5150</v>
      </c>
    </row>
    <row r="1366" ht="14.25">
      <c r="A1366" t="s">
        <v>194</v>
      </c>
    </row>
    <row r="1368" ht="14.25">
      <c r="A1368" t="s">
        <v>195</v>
      </c>
    </row>
    <row r="1369" spans="1:8" ht="14.25">
      <c r="A1369" t="s">
        <v>4</v>
      </c>
      <c r="B1369" t="s">
        <v>5</v>
      </c>
      <c r="C1369" t="s">
        <v>6</v>
      </c>
      <c r="D1369" t="s">
        <v>7</v>
      </c>
      <c r="E1369" t="s">
        <v>8</v>
      </c>
      <c r="F1369" t="s">
        <v>9</v>
      </c>
      <c r="G1369" t="s">
        <v>10</v>
      </c>
      <c r="H1369" t="s">
        <v>14</v>
      </c>
    </row>
    <row r="1370" spans="1:8" ht="14.25">
      <c r="A1370">
        <v>1</v>
      </c>
      <c r="B1370" t="s">
        <v>17</v>
      </c>
      <c r="C1370" t="str">
        <f>".363"</f>
        <v>.363</v>
      </c>
      <c r="D1370" t="str">
        <f>".326"</f>
        <v>.326</v>
      </c>
      <c r="E1370" t="str">
        <f>".269"</f>
        <v>.269</v>
      </c>
      <c r="F1370" t="str">
        <f>".506"</f>
        <v>.506</v>
      </c>
      <c r="G1370" t="str">
        <f>".278"</f>
        <v>.278</v>
      </c>
      <c r="H1370" t="str">
        <f>".1742"</f>
        <v>.1742</v>
      </c>
    </row>
    <row r="1371" spans="1:8" ht="14.25">
      <c r="A1371">
        <v>2</v>
      </c>
      <c r="B1371" t="s">
        <v>20</v>
      </c>
      <c r="C1371" t="str">
        <f>".461"</f>
        <v>.461</v>
      </c>
      <c r="D1371" t="str">
        <f>".322"</f>
        <v>.322</v>
      </c>
      <c r="E1371" t="str">
        <f>".570"</f>
        <v>.570</v>
      </c>
      <c r="F1371" t="str">
        <f>".316"</f>
        <v>.316</v>
      </c>
      <c r="G1371" t="str">
        <f>".198"</f>
        <v>.198</v>
      </c>
      <c r="H1371" t="str">
        <f>".1867"</f>
        <v>.1867</v>
      </c>
    </row>
    <row r="1372" spans="1:8" ht="14.25">
      <c r="A1372">
        <v>3</v>
      </c>
      <c r="B1372" t="s">
        <v>18</v>
      </c>
      <c r="C1372" t="str">
        <f>".304"</f>
        <v>.304</v>
      </c>
      <c r="D1372" t="str">
        <f>".438"</f>
        <v>.438</v>
      </c>
      <c r="E1372" t="str">
        <f>".291"</f>
        <v>.291</v>
      </c>
      <c r="F1372" t="str">
        <f>".471"</f>
        <v>.471</v>
      </c>
      <c r="G1372" t="str">
        <f>".421"</f>
        <v>.421</v>
      </c>
      <c r="H1372" t="str">
        <f>".1925"</f>
        <v>.1925</v>
      </c>
    </row>
    <row r="1373" spans="1:8" ht="14.25">
      <c r="A1373">
        <v>4</v>
      </c>
      <c r="B1373" t="s">
        <v>44</v>
      </c>
      <c r="C1373" t="str">
        <f>".316"</f>
        <v>.316</v>
      </c>
      <c r="D1373" t="str">
        <f>".292"</f>
        <v>.292</v>
      </c>
      <c r="E1373" t="str">
        <f>".366"</f>
        <v>.366</v>
      </c>
      <c r="F1373" t="str">
        <f>".293"</f>
        <v>.293</v>
      </c>
      <c r="G1373" t="str">
        <f>".674"</f>
        <v>.674</v>
      </c>
      <c r="H1373" t="str">
        <f>".1941"</f>
        <v>.1941</v>
      </c>
    </row>
    <row r="1374" spans="1:8" ht="14.25">
      <c r="A1374">
        <v>5</v>
      </c>
      <c r="B1374" t="s">
        <v>19</v>
      </c>
      <c r="C1374" t="str">
        <f>".388"</f>
        <v>.388</v>
      </c>
      <c r="D1374" t="str">
        <f>".330"</f>
        <v>.330</v>
      </c>
      <c r="E1374" t="str">
        <f>".392"</f>
        <v>.392</v>
      </c>
      <c r="F1374" t="str">
        <f>".404"</f>
        <v>.404</v>
      </c>
      <c r="G1374" t="str">
        <f>".495"</f>
        <v>.495</v>
      </c>
      <c r="H1374" t="str">
        <f>".2009"</f>
        <v>.2009</v>
      </c>
    </row>
    <row r="1375" spans="1:8" ht="14.25">
      <c r="A1375">
        <v>6</v>
      </c>
      <c r="B1375" t="s">
        <v>31</v>
      </c>
      <c r="C1375" t="str">
        <f>".412"</f>
        <v>.412</v>
      </c>
      <c r="D1375" t="str">
        <f>".611"</f>
        <v>.611</v>
      </c>
      <c r="E1375" t="str">
        <f>".298"</f>
        <v>.298</v>
      </c>
      <c r="F1375" t="str">
        <f>".421"</f>
        <v>.421</v>
      </c>
      <c r="G1375" t="str">
        <f>".286"</f>
        <v>.286</v>
      </c>
      <c r="H1375" t="str">
        <f>".2028"</f>
        <v>.2028</v>
      </c>
    </row>
    <row r="1376" spans="1:8" ht="14.25">
      <c r="A1376">
        <v>7</v>
      </c>
      <c r="B1376" t="s">
        <v>27</v>
      </c>
      <c r="C1376" t="str">
        <f>".371"</f>
        <v>.371</v>
      </c>
      <c r="D1376" t="str">
        <f>".335"</f>
        <v>.335</v>
      </c>
      <c r="E1376" t="str">
        <f>".397"</f>
        <v>.397</v>
      </c>
      <c r="F1376" t="str">
        <f>".524"</f>
        <v>.524</v>
      </c>
      <c r="G1376" t="str">
        <f>".402"</f>
        <v>.402</v>
      </c>
      <c r="H1376" t="str">
        <f>".2029"</f>
        <v>.2029</v>
      </c>
    </row>
    <row r="1377" spans="1:8" ht="14.25">
      <c r="A1377">
        <v>8</v>
      </c>
      <c r="B1377" t="s">
        <v>51</v>
      </c>
      <c r="C1377" t="str">
        <f>".236"</f>
        <v>.236</v>
      </c>
      <c r="D1377" t="str">
        <f>".421"</f>
        <v>.421</v>
      </c>
      <c r="E1377" t="str">
        <f>".476"</f>
        <v>.476</v>
      </c>
      <c r="F1377" t="str">
        <f>".569"</f>
        <v>.569</v>
      </c>
      <c r="G1377" t="str">
        <f>".373"</f>
        <v>.373</v>
      </c>
      <c r="H1377" t="str">
        <f>".2075"</f>
        <v>.2075</v>
      </c>
    </row>
    <row r="1378" spans="1:8" ht="14.25">
      <c r="A1378">
        <v>9</v>
      </c>
      <c r="B1378" t="s">
        <v>54</v>
      </c>
      <c r="C1378" t="str">
        <f>".295"</f>
        <v>.295</v>
      </c>
      <c r="D1378" t="str">
        <f>".490"</f>
        <v>.490</v>
      </c>
      <c r="E1378" t="str">
        <f>".474"</f>
        <v>.474</v>
      </c>
      <c r="F1378" t="str">
        <f>".396"</f>
        <v>.396</v>
      </c>
      <c r="G1378" t="str">
        <f>".434"</f>
        <v>.434</v>
      </c>
      <c r="H1378" t="str">
        <f>".2089"</f>
        <v>.2089</v>
      </c>
    </row>
    <row r="1379" spans="1:8" ht="14.25">
      <c r="A1379">
        <v>10</v>
      </c>
      <c r="B1379" t="s">
        <v>21</v>
      </c>
      <c r="C1379" t="str">
        <f>".369"</f>
        <v>.369</v>
      </c>
      <c r="D1379" t="str">
        <f>".260"</f>
        <v>.260</v>
      </c>
      <c r="E1379" t="str">
        <f>".637"</f>
        <v>.637</v>
      </c>
      <c r="F1379" t="str">
        <f>".370"</f>
        <v>.370</v>
      </c>
      <c r="G1379" t="str">
        <f>".475"</f>
        <v>.475</v>
      </c>
      <c r="H1379" t="str">
        <f>".2111"</f>
        <v>.2111</v>
      </c>
    </row>
    <row r="1380" spans="1:8" ht="14.25">
      <c r="A1380">
        <v>11</v>
      </c>
      <c r="B1380" t="s">
        <v>79</v>
      </c>
      <c r="C1380" t="str">
        <f>".458"</f>
        <v>.458</v>
      </c>
      <c r="D1380" t="str">
        <f>".341"</f>
        <v>.341</v>
      </c>
      <c r="E1380" t="str">
        <f>".341"</f>
        <v>.341</v>
      </c>
      <c r="F1380" t="str">
        <f>".381"</f>
        <v>.381</v>
      </c>
      <c r="G1380" t="str">
        <f>".606"</f>
        <v>.606</v>
      </c>
      <c r="H1380" t="str">
        <f>".2127"</f>
        <v>.2127</v>
      </c>
    </row>
    <row r="1381" spans="1:8" ht="14.25">
      <c r="A1381">
        <v>12</v>
      </c>
      <c r="B1381" t="s">
        <v>62</v>
      </c>
      <c r="C1381" t="str">
        <f>".448"</f>
        <v>.448</v>
      </c>
      <c r="D1381" t="str">
        <f>".395"</f>
        <v>.395</v>
      </c>
      <c r="E1381" t="str">
        <f>".431"</f>
        <v>.431</v>
      </c>
      <c r="F1381" t="str">
        <f>".502"</f>
        <v>.502</v>
      </c>
      <c r="G1381" t="str">
        <f>".362"</f>
        <v>.362</v>
      </c>
      <c r="H1381" t="str">
        <f>".2138"</f>
        <v>.2138</v>
      </c>
    </row>
    <row r="1382" spans="1:8" ht="14.25">
      <c r="A1382">
        <v>13</v>
      </c>
      <c r="B1382" t="s">
        <v>134</v>
      </c>
      <c r="C1382" t="str">
        <f>".421"</f>
        <v>.421</v>
      </c>
      <c r="D1382" t="str">
        <f>".528"</f>
        <v>.528</v>
      </c>
      <c r="E1382" t="str">
        <f>".301"</f>
        <v>.301</v>
      </c>
      <c r="F1382" t="str">
        <f>".478"</f>
        <v>.478</v>
      </c>
      <c r="G1382" t="str">
        <f>".438"</f>
        <v>.438</v>
      </c>
      <c r="H1382" t="str">
        <f>".2166"</f>
        <v>.2166</v>
      </c>
    </row>
    <row r="1383" spans="1:8" ht="14.25">
      <c r="A1383">
        <v>14</v>
      </c>
      <c r="B1383" t="s">
        <v>145</v>
      </c>
      <c r="C1383" t="str">
        <f>".504"</f>
        <v>.504</v>
      </c>
      <c r="D1383" t="str">
        <f>".241"</f>
        <v>.241</v>
      </c>
      <c r="E1383" t="str">
        <f>".447"</f>
        <v>.447</v>
      </c>
      <c r="F1383" t="str">
        <f>".583"</f>
        <v>.583</v>
      </c>
      <c r="G1383" t="str">
        <f>".438"</f>
        <v>.438</v>
      </c>
      <c r="H1383" t="str">
        <f>".2213"</f>
        <v>.2213</v>
      </c>
    </row>
    <row r="1384" spans="1:8" ht="14.25">
      <c r="A1384">
        <v>15</v>
      </c>
      <c r="B1384" t="s">
        <v>38</v>
      </c>
      <c r="C1384" t="str">
        <f>".371"</f>
        <v>.371</v>
      </c>
      <c r="D1384" t="str">
        <f>".386"</f>
        <v>.386</v>
      </c>
      <c r="E1384" t="str">
        <f>".324"</f>
        <v>.324</v>
      </c>
      <c r="F1384" t="str">
        <f>".626"</f>
        <v>.626</v>
      </c>
      <c r="G1384" t="str">
        <f>".546"</f>
        <v>.546</v>
      </c>
      <c r="H1384" t="str">
        <f>".2253"</f>
        <v>.2253</v>
      </c>
    </row>
    <row r="1385" spans="1:8" ht="14.25">
      <c r="A1385">
        <v>16</v>
      </c>
      <c r="B1385" t="s">
        <v>122</v>
      </c>
      <c r="C1385" t="str">
        <f>".596"</f>
        <v>.596</v>
      </c>
      <c r="D1385" t="str">
        <f>".341"</f>
        <v>.341</v>
      </c>
      <c r="E1385" t="str">
        <f>".373"</f>
        <v>.373</v>
      </c>
      <c r="F1385" t="str">
        <f>".419"</f>
        <v>.419</v>
      </c>
      <c r="G1385" t="str">
        <f>".526"</f>
        <v>.526</v>
      </c>
      <c r="H1385" t="str">
        <f>".2255"</f>
        <v>.2255</v>
      </c>
    </row>
    <row r="1386" spans="1:8" ht="14.25">
      <c r="A1386">
        <v>17</v>
      </c>
      <c r="B1386" t="s">
        <v>169</v>
      </c>
      <c r="C1386" t="str">
        <f>".335"</f>
        <v>.335</v>
      </c>
      <c r="D1386" t="str">
        <f>".578"</f>
        <v>.578</v>
      </c>
      <c r="E1386" t="str">
        <f>".365"</f>
        <v>.365</v>
      </c>
      <c r="F1386" t="str">
        <f>".586"</f>
        <v>.586</v>
      </c>
      <c r="G1386" t="str">
        <f>".415"</f>
        <v>.415</v>
      </c>
      <c r="H1386" t="str">
        <f>".2279"</f>
        <v>.2279</v>
      </c>
    </row>
    <row r="1387" spans="1:8" ht="14.25">
      <c r="A1387">
        <v>18</v>
      </c>
      <c r="B1387" t="s">
        <v>60</v>
      </c>
      <c r="C1387" t="str">
        <f>".607"</f>
        <v>.607</v>
      </c>
      <c r="D1387" t="str">
        <f>".471"</f>
        <v>.471</v>
      </c>
      <c r="E1387" t="str">
        <f>".383"</f>
        <v>.383</v>
      </c>
      <c r="F1387" t="str">
        <f>".438"</f>
        <v>.438</v>
      </c>
      <c r="G1387" t="str">
        <f>".398"</f>
        <v>.398</v>
      </c>
      <c r="H1387" t="str">
        <f>".2297"</f>
        <v>.2297</v>
      </c>
    </row>
    <row r="1388" spans="1:8" ht="14.25">
      <c r="A1388">
        <v>19</v>
      </c>
      <c r="B1388" t="s">
        <v>42</v>
      </c>
      <c r="C1388" t="str">
        <f>".411"</f>
        <v>.411</v>
      </c>
      <c r="D1388" t="str">
        <f>".463"</f>
        <v>.463</v>
      </c>
      <c r="E1388" t="str">
        <f>".507"</f>
        <v>.507</v>
      </c>
      <c r="F1388" t="str">
        <f>".336"</f>
        <v>.336</v>
      </c>
      <c r="G1388" t="str">
        <f>".594"</f>
        <v>.594</v>
      </c>
      <c r="H1388" t="str">
        <f>".2311"</f>
        <v>.2311</v>
      </c>
    </row>
    <row r="1389" spans="1:8" ht="14.25">
      <c r="A1389">
        <v>20</v>
      </c>
      <c r="B1389" t="s">
        <v>39</v>
      </c>
      <c r="C1389" t="str">
        <f>".403"</f>
        <v>.403</v>
      </c>
      <c r="D1389" t="str">
        <f>".313"</f>
        <v>.313</v>
      </c>
      <c r="E1389" t="str">
        <f>".644"</f>
        <v>.644</v>
      </c>
      <c r="F1389" t="str">
        <f>".608"</f>
        <v>.608</v>
      </c>
      <c r="G1389" t="str">
        <f>".358"</f>
        <v>.358</v>
      </c>
      <c r="H1389" t="str">
        <f>".2326"</f>
        <v>.2326</v>
      </c>
    </row>
    <row r="1390" spans="1:8" ht="14.25">
      <c r="A1390">
        <v>21</v>
      </c>
      <c r="B1390" t="s">
        <v>150</v>
      </c>
      <c r="C1390" t="str">
        <f>".547"</f>
        <v>.547</v>
      </c>
      <c r="D1390" t="str">
        <f>".184"</f>
        <v>.184</v>
      </c>
      <c r="E1390" t="str">
        <f>".356"</f>
        <v>.356</v>
      </c>
      <c r="F1390" t="str">
        <f>".589"</f>
        <v>.589</v>
      </c>
      <c r="G1390" t="str">
        <f>".656"</f>
        <v>.656</v>
      </c>
      <c r="H1390" t="str">
        <f>".2332"</f>
        <v>.2332</v>
      </c>
    </row>
    <row r="1391" spans="1:8" ht="14.25">
      <c r="A1391">
        <v>22</v>
      </c>
      <c r="B1391" t="s">
        <v>77</v>
      </c>
      <c r="C1391" t="str">
        <f>".509"</f>
        <v>.509</v>
      </c>
      <c r="D1391" t="str">
        <f>".715"</f>
        <v>.715</v>
      </c>
      <c r="E1391" t="str">
        <f>".258"</f>
        <v>.258</v>
      </c>
      <c r="F1391" t="str">
        <f>".352"</f>
        <v>.352</v>
      </c>
      <c r="G1391" t="str">
        <f>".535"</f>
        <v>.535</v>
      </c>
      <c r="H1391" t="str">
        <f>".2369"</f>
        <v>.2369</v>
      </c>
    </row>
    <row r="1392" spans="1:8" ht="14.25">
      <c r="A1392">
        <v>23</v>
      </c>
      <c r="B1392" t="s">
        <v>29</v>
      </c>
      <c r="C1392" t="str">
        <f>".379"</f>
        <v>.379</v>
      </c>
      <c r="D1392" t="str">
        <f>".432"</f>
        <v>.432</v>
      </c>
      <c r="E1392" t="str">
        <f>".616"</f>
        <v>.616</v>
      </c>
      <c r="F1392" t="str">
        <f>".445"</f>
        <v>.445</v>
      </c>
      <c r="G1392" t="str">
        <f>".504"</f>
        <v>.504</v>
      </c>
      <c r="H1392" t="str">
        <f>".2376"</f>
        <v>.2376</v>
      </c>
    </row>
    <row r="1393" spans="1:8" ht="14.25">
      <c r="A1393">
        <v>24</v>
      </c>
      <c r="B1393" t="s">
        <v>125</v>
      </c>
      <c r="C1393" t="str">
        <f>".554"</f>
        <v>.554</v>
      </c>
      <c r="D1393" t="str">
        <f>".579"</f>
        <v>.579</v>
      </c>
      <c r="E1393" t="str">
        <f>".310"</f>
        <v>.310</v>
      </c>
      <c r="F1393" t="str">
        <f>".348"</f>
        <v>.348</v>
      </c>
      <c r="G1393" t="str">
        <f>".588"</f>
        <v>.588</v>
      </c>
      <c r="H1393" t="str">
        <f>".2379"</f>
        <v>.2379</v>
      </c>
    </row>
    <row r="1394" spans="1:8" ht="14.25">
      <c r="A1394">
        <v>25</v>
      </c>
      <c r="B1394" t="s">
        <v>63</v>
      </c>
      <c r="C1394" t="str">
        <f>".403"</f>
        <v>.403</v>
      </c>
      <c r="D1394" t="str">
        <f>".526"</f>
        <v>.526</v>
      </c>
      <c r="E1394" t="str">
        <f>".365"</f>
        <v>.365</v>
      </c>
      <c r="F1394" t="str">
        <f>".461"</f>
        <v>.461</v>
      </c>
      <c r="G1394" t="str">
        <f>".625"</f>
        <v>.625</v>
      </c>
      <c r="H1394" t="str">
        <f>".2380"</f>
        <v>.2380</v>
      </c>
    </row>
    <row r="1395" spans="1:8" ht="14.25">
      <c r="A1395">
        <v>26</v>
      </c>
      <c r="B1395" t="s">
        <v>85</v>
      </c>
      <c r="C1395" t="str">
        <f>".146"</f>
        <v>.146</v>
      </c>
      <c r="D1395" t="str">
        <f>".587"</f>
        <v>.587</v>
      </c>
      <c r="E1395" t="str">
        <f>".847"</f>
        <v>.847</v>
      </c>
      <c r="F1395" t="str">
        <f>".380"</f>
        <v>.380</v>
      </c>
      <c r="G1395" t="str">
        <f>".421"</f>
        <v>.421</v>
      </c>
      <c r="H1395" t="str">
        <f>".2381"</f>
        <v>.2381</v>
      </c>
    </row>
    <row r="1396" spans="1:8" ht="14.25">
      <c r="A1396">
        <v>27</v>
      </c>
      <c r="B1396" t="s">
        <v>46</v>
      </c>
      <c r="C1396" t="str">
        <f>".388"</f>
        <v>.388</v>
      </c>
      <c r="D1396" t="str">
        <f>".498"</f>
        <v>.498</v>
      </c>
      <c r="E1396" t="str">
        <f>".556"</f>
        <v>.556</v>
      </c>
      <c r="F1396" t="str">
        <f>".428"</f>
        <v>.428</v>
      </c>
      <c r="G1396" t="str">
        <f>".521"</f>
        <v>.521</v>
      </c>
      <c r="H1396" t="str">
        <f>".2391"</f>
        <v>.2391</v>
      </c>
    </row>
    <row r="1397" spans="1:8" ht="14.25">
      <c r="A1397">
        <v>28</v>
      </c>
      <c r="B1397" t="s">
        <v>23</v>
      </c>
      <c r="C1397" t="str">
        <f>".345"</f>
        <v>.345</v>
      </c>
      <c r="D1397" t="str">
        <f>".662"</f>
        <v>.662</v>
      </c>
      <c r="E1397" t="str">
        <f>".394"</f>
        <v>.394</v>
      </c>
      <c r="F1397" t="str">
        <f>".461"</f>
        <v>.461</v>
      </c>
      <c r="G1397" t="str">
        <f>".539"</f>
        <v>.539</v>
      </c>
      <c r="H1397" t="str">
        <f>".2401"</f>
        <v>.2401</v>
      </c>
    </row>
    <row r="1398" spans="1:8" ht="14.25">
      <c r="A1398">
        <v>29</v>
      </c>
      <c r="B1398" t="s">
        <v>45</v>
      </c>
      <c r="C1398" t="str">
        <f>".287"</f>
        <v>.287</v>
      </c>
      <c r="D1398" t="str">
        <f>".466"</f>
        <v>.466</v>
      </c>
      <c r="E1398" t="str">
        <f>".468"</f>
        <v>.468</v>
      </c>
      <c r="F1398" t="str">
        <f>".530"</f>
        <v>.530</v>
      </c>
      <c r="G1398" t="str">
        <f>".681"</f>
        <v>.681</v>
      </c>
      <c r="H1398" t="str">
        <f>".2432"</f>
        <v>.2432</v>
      </c>
    </row>
    <row r="1399" spans="1:8" ht="14.25">
      <c r="A1399">
        <v>30</v>
      </c>
      <c r="B1399" t="s">
        <v>34</v>
      </c>
      <c r="C1399" t="str">
        <f>".307"</f>
        <v>.307</v>
      </c>
      <c r="D1399" t="str">
        <f>".632"</f>
        <v>.632</v>
      </c>
      <c r="E1399" t="str">
        <f>".287"</f>
        <v>.287</v>
      </c>
      <c r="F1399" t="str">
        <f>".549"</f>
        <v>.549</v>
      </c>
      <c r="G1399" t="str">
        <f>".705"</f>
        <v>.705</v>
      </c>
      <c r="H1399" t="str">
        <f>".2480"</f>
        <v>.2480</v>
      </c>
    </row>
    <row r="1400" spans="1:8" ht="14.25">
      <c r="A1400">
        <v>31</v>
      </c>
      <c r="B1400" t="s">
        <v>36</v>
      </c>
      <c r="C1400" t="str">
        <f>".416"</f>
        <v>.416</v>
      </c>
      <c r="D1400" t="str">
        <f>".536"</f>
        <v>.536</v>
      </c>
      <c r="E1400" t="str">
        <f>".589"</f>
        <v>.589</v>
      </c>
      <c r="F1400" t="str">
        <f>".521"</f>
        <v>.521</v>
      </c>
      <c r="G1400" t="str">
        <f>".430"</f>
        <v>.430</v>
      </c>
      <c r="H1400" t="str">
        <f>".2492"</f>
        <v>.2492</v>
      </c>
    </row>
    <row r="1401" spans="1:8" ht="14.25">
      <c r="A1401">
        <v>32</v>
      </c>
      <c r="B1401" t="s">
        <v>16</v>
      </c>
      <c r="C1401" t="str">
        <f>".394"</f>
        <v>.394</v>
      </c>
      <c r="D1401" t="str">
        <f>".621"</f>
        <v>.621</v>
      </c>
      <c r="E1401" t="str">
        <f>".547"</f>
        <v>.547</v>
      </c>
      <c r="F1401" t="str">
        <f>".561"</f>
        <v>.561</v>
      </c>
      <c r="G1401" t="str">
        <f>".376"</f>
        <v>.376</v>
      </c>
      <c r="H1401" t="str">
        <f>".2499"</f>
        <v>.2499</v>
      </c>
    </row>
    <row r="1402" spans="1:8" ht="14.25">
      <c r="A1402">
        <v>33</v>
      </c>
      <c r="B1402" t="s">
        <v>26</v>
      </c>
      <c r="C1402" t="str">
        <f>".527"</f>
        <v>.527</v>
      </c>
      <c r="D1402" t="str">
        <f>".557"</f>
        <v>.557</v>
      </c>
      <c r="E1402" t="str">
        <f>".454"</f>
        <v>.454</v>
      </c>
      <c r="F1402" t="str">
        <f>".720"</f>
        <v>.720</v>
      </c>
      <c r="G1402" t="str">
        <f>".265"</f>
        <v>.265</v>
      </c>
      <c r="H1402" t="str">
        <f>".2523"</f>
        <v>.2523</v>
      </c>
    </row>
    <row r="1403" spans="1:8" ht="14.25">
      <c r="A1403">
        <v>34</v>
      </c>
      <c r="B1403" t="s">
        <v>127</v>
      </c>
      <c r="C1403" t="str">
        <f>".332"</f>
        <v>.332</v>
      </c>
      <c r="D1403" t="str">
        <f>".434"</f>
        <v>.434</v>
      </c>
      <c r="E1403" t="str">
        <f>".625"</f>
        <v>.625</v>
      </c>
      <c r="F1403" t="str">
        <f>".419"</f>
        <v>.419</v>
      </c>
      <c r="G1403" t="str">
        <f>".714"</f>
        <v>.714</v>
      </c>
      <c r="H1403" t="str">
        <f>".2524"</f>
        <v>.2524</v>
      </c>
    </row>
    <row r="1404" spans="1:8" ht="14.25">
      <c r="A1404">
        <v>35</v>
      </c>
      <c r="B1404" t="s">
        <v>30</v>
      </c>
      <c r="C1404" t="str">
        <f>".438"</f>
        <v>.438</v>
      </c>
      <c r="D1404" t="str">
        <f>".533"</f>
        <v>.533</v>
      </c>
      <c r="E1404" t="str">
        <f>".509"</f>
        <v>.509</v>
      </c>
      <c r="F1404" t="str">
        <f>".644"</f>
        <v>.644</v>
      </c>
      <c r="G1404" t="str">
        <f>".409"</f>
        <v>.409</v>
      </c>
      <c r="H1404" t="str">
        <f>".2533"</f>
        <v>.2533</v>
      </c>
    </row>
    <row r="1405" spans="1:8" ht="14.25">
      <c r="A1405">
        <v>36</v>
      </c>
      <c r="B1405" t="s">
        <v>159</v>
      </c>
      <c r="C1405" t="str">
        <f>".381"</f>
        <v>.381</v>
      </c>
      <c r="D1405" t="str">
        <f>".537"</f>
        <v>.537</v>
      </c>
      <c r="E1405" t="str">
        <f>".491"</f>
        <v>.491</v>
      </c>
      <c r="F1405" t="str">
        <f>".545"</f>
        <v>.545</v>
      </c>
      <c r="G1405" t="str">
        <f>".581"</f>
        <v>.581</v>
      </c>
      <c r="H1405" t="str">
        <f>".2535"</f>
        <v>.2535</v>
      </c>
    </row>
    <row r="1406" spans="1:8" ht="14.25">
      <c r="A1406">
        <v>37</v>
      </c>
      <c r="B1406" t="s">
        <v>147</v>
      </c>
      <c r="C1406" t="str">
        <f>".362"</f>
        <v>.362</v>
      </c>
      <c r="D1406" t="str">
        <f>".448"</f>
        <v>.448</v>
      </c>
      <c r="E1406" t="str">
        <f>".803"</f>
        <v>.803</v>
      </c>
      <c r="F1406" t="str">
        <f>".639"</f>
        <v>.639</v>
      </c>
      <c r="G1406" t="str">
        <f>".284"</f>
        <v>.284</v>
      </c>
      <c r="H1406" t="str">
        <f>".2536"</f>
        <v>.2536</v>
      </c>
    </row>
    <row r="1407" spans="1:8" ht="14.25">
      <c r="A1407">
        <v>38</v>
      </c>
      <c r="B1407" t="s">
        <v>66</v>
      </c>
      <c r="C1407" t="str">
        <f>".569"</f>
        <v>.569</v>
      </c>
      <c r="D1407" t="str">
        <f>".324"</f>
        <v>.324</v>
      </c>
      <c r="E1407" t="str">
        <f>".419"</f>
        <v>.419</v>
      </c>
      <c r="F1407" t="str">
        <f>".709"</f>
        <v>.709</v>
      </c>
      <c r="G1407" t="str">
        <f>".586"</f>
        <v>.586</v>
      </c>
      <c r="H1407" t="str">
        <f>".2607"</f>
        <v>.2607</v>
      </c>
    </row>
    <row r="1408" spans="1:8" ht="14.25">
      <c r="A1408">
        <v>39</v>
      </c>
      <c r="B1408" t="s">
        <v>157</v>
      </c>
      <c r="C1408" t="str">
        <f>".545"</f>
        <v>.545</v>
      </c>
      <c r="D1408" t="str">
        <f>".306"</f>
        <v>.306</v>
      </c>
      <c r="E1408" t="str">
        <f>".895"</f>
        <v>.895</v>
      </c>
      <c r="F1408" t="str">
        <f>".468"</f>
        <v>.468</v>
      </c>
      <c r="G1408" t="str">
        <f>".421"</f>
        <v>.421</v>
      </c>
      <c r="H1408" t="str">
        <f>".2635"</f>
        <v>.2635</v>
      </c>
    </row>
    <row r="1409" spans="1:8" ht="14.25">
      <c r="A1409">
        <v>40</v>
      </c>
      <c r="B1409" t="s">
        <v>28</v>
      </c>
      <c r="C1409" t="str">
        <f>".502"</f>
        <v>.502</v>
      </c>
      <c r="D1409" t="str">
        <f>".559"</f>
        <v>.559</v>
      </c>
      <c r="E1409" t="str">
        <f>".527"</f>
        <v>.527</v>
      </c>
      <c r="F1409" t="str">
        <f>".790"</f>
        <v>.790</v>
      </c>
      <c r="G1409" t="str">
        <f>".259"</f>
        <v>.259</v>
      </c>
      <c r="H1409" t="str">
        <f>".2637"</f>
        <v>.2637</v>
      </c>
    </row>
    <row r="1410" spans="1:8" ht="14.25">
      <c r="A1410">
        <v>41</v>
      </c>
      <c r="B1410" t="s">
        <v>141</v>
      </c>
      <c r="C1410" t="str">
        <f>".606"</f>
        <v>.606</v>
      </c>
      <c r="D1410" t="str">
        <f>".574"</f>
        <v>.574</v>
      </c>
      <c r="E1410" t="str">
        <f>".342"</f>
        <v>.342</v>
      </c>
      <c r="F1410" t="str">
        <f>".691"</f>
        <v>.691</v>
      </c>
      <c r="G1410" t="str">
        <f>".430"</f>
        <v>.430</v>
      </c>
      <c r="H1410" t="str">
        <f>".2643"</f>
        <v>.2643</v>
      </c>
    </row>
    <row r="1411" spans="1:8" ht="14.25">
      <c r="A1411">
        <v>42</v>
      </c>
      <c r="B1411" t="s">
        <v>64</v>
      </c>
      <c r="C1411" t="str">
        <f>".406"</f>
        <v>.406</v>
      </c>
      <c r="D1411" t="str">
        <f>".552"</f>
        <v>.552</v>
      </c>
      <c r="E1411" t="str">
        <f>".416"</f>
        <v>.416</v>
      </c>
      <c r="F1411" t="str">
        <f>".633"</f>
        <v>.633</v>
      </c>
      <c r="G1411" t="str">
        <f>".639"</f>
        <v>.639</v>
      </c>
      <c r="H1411" t="str">
        <f>".2646"</f>
        <v>.2646</v>
      </c>
    </row>
    <row r="1412" spans="1:8" ht="14.25">
      <c r="A1412">
        <v>43</v>
      </c>
      <c r="B1412" t="s">
        <v>50</v>
      </c>
      <c r="C1412" t="str">
        <f>".547"</f>
        <v>.547</v>
      </c>
      <c r="D1412" t="str">
        <f>".369"</f>
        <v>.369</v>
      </c>
      <c r="E1412" t="str">
        <f>".714"</f>
        <v>.714</v>
      </c>
      <c r="F1412" t="str">
        <f>".321"</f>
        <v>.321</v>
      </c>
      <c r="G1412" t="str">
        <f>".704"</f>
        <v>.704</v>
      </c>
      <c r="H1412" t="str">
        <f>".2655"</f>
        <v>.2655</v>
      </c>
    </row>
    <row r="1413" spans="1:8" ht="14.25">
      <c r="A1413">
        <v>44</v>
      </c>
      <c r="B1413" t="s">
        <v>48</v>
      </c>
      <c r="C1413" t="str">
        <f>".269"</f>
        <v>.269</v>
      </c>
      <c r="D1413" t="str">
        <f>".680"</f>
        <v>.680</v>
      </c>
      <c r="E1413" t="str">
        <f>".709"</f>
        <v>.709</v>
      </c>
      <c r="F1413" t="str">
        <f>".335"</f>
        <v>.335</v>
      </c>
      <c r="G1413" t="str">
        <f>".668"</f>
        <v>.668</v>
      </c>
      <c r="H1413" t="str">
        <f>".2661"</f>
        <v>.2661</v>
      </c>
    </row>
    <row r="1414" spans="1:8" ht="14.25">
      <c r="A1414">
        <v>45</v>
      </c>
      <c r="B1414" t="s">
        <v>59</v>
      </c>
      <c r="C1414" t="str">
        <f>".521"</f>
        <v>.521</v>
      </c>
      <c r="D1414" t="str">
        <f>".696"</f>
        <v>.696</v>
      </c>
      <c r="E1414" t="str">
        <f>".565"</f>
        <v>.565</v>
      </c>
      <c r="F1414" t="str">
        <f>".520"</f>
        <v>.520</v>
      </c>
      <c r="G1414" t="str">
        <f>".367"</f>
        <v>.367</v>
      </c>
      <c r="H1414" t="str">
        <f>".2669"</f>
        <v>.2669</v>
      </c>
    </row>
    <row r="1415" spans="1:8" ht="14.25">
      <c r="A1415">
        <v>46</v>
      </c>
      <c r="B1415" t="s">
        <v>40</v>
      </c>
      <c r="C1415" t="str">
        <f>".542"</f>
        <v>.542</v>
      </c>
      <c r="D1415" t="str">
        <f>".547"</f>
        <v>.547</v>
      </c>
      <c r="E1415" t="str">
        <f>".546"</f>
        <v>.546</v>
      </c>
      <c r="F1415" t="str">
        <f>".620"</f>
        <v>.620</v>
      </c>
      <c r="G1415" t="str">
        <f>".424"</f>
        <v>.424</v>
      </c>
      <c r="H1415" t="str">
        <f>".2679"</f>
        <v>.2679</v>
      </c>
    </row>
    <row r="1416" spans="1:8" ht="14.25">
      <c r="A1416">
        <v>47</v>
      </c>
      <c r="B1416" t="s">
        <v>149</v>
      </c>
      <c r="C1416" t="str">
        <f>".490"</f>
        <v>.490</v>
      </c>
      <c r="D1416" t="str">
        <f>".467"</f>
        <v>.467</v>
      </c>
      <c r="E1416" t="str">
        <f>".486"</f>
        <v>.486</v>
      </c>
      <c r="F1416" t="str">
        <f>".574"</f>
        <v>.574</v>
      </c>
      <c r="G1416" t="str">
        <f>".665"</f>
        <v>.665</v>
      </c>
      <c r="H1416" t="str">
        <f>".2682"</f>
        <v>.2682</v>
      </c>
    </row>
    <row r="1417" spans="1:8" ht="14.25">
      <c r="A1417">
        <v>48</v>
      </c>
      <c r="B1417" t="s">
        <v>25</v>
      </c>
      <c r="C1417" t="str">
        <f>".583"</f>
        <v>.583</v>
      </c>
      <c r="D1417" t="str">
        <f>".564"</f>
        <v>.564</v>
      </c>
      <c r="E1417" t="str">
        <f>".359"</f>
        <v>.359</v>
      </c>
      <c r="F1417" t="str">
        <f>".591"</f>
        <v>.591</v>
      </c>
      <c r="G1417" t="str">
        <f>".590"</f>
        <v>.590</v>
      </c>
      <c r="H1417" t="str">
        <f>".2687"</f>
        <v>.2687</v>
      </c>
    </row>
    <row r="1418" spans="1:8" ht="14.25">
      <c r="A1418">
        <v>49</v>
      </c>
      <c r="B1418" t="s">
        <v>33</v>
      </c>
      <c r="C1418" t="str">
        <f>".329"</f>
        <v>.329</v>
      </c>
      <c r="D1418" t="str">
        <f>".347"</f>
        <v>.347</v>
      </c>
      <c r="E1418" t="str">
        <f>".429"</f>
        <v>.429</v>
      </c>
      <c r="F1418" t="str">
        <f>".972"</f>
        <v>.972</v>
      </c>
      <c r="G1418" t="str">
        <f>".611"</f>
        <v>.611</v>
      </c>
      <c r="H1418" t="str">
        <f>".2688"</f>
        <v>.2688</v>
      </c>
    </row>
    <row r="1419" spans="1:8" ht="14.25">
      <c r="A1419">
        <v>50</v>
      </c>
      <c r="B1419" t="s">
        <v>161</v>
      </c>
      <c r="C1419" t="str">
        <f>".633"</f>
        <v>.633</v>
      </c>
      <c r="D1419" t="str">
        <f>".291"</f>
        <v>.291</v>
      </c>
      <c r="E1419" t="str">
        <f>".805"</f>
        <v>.805</v>
      </c>
      <c r="F1419" t="str">
        <f>".514"</f>
        <v>.514</v>
      </c>
      <c r="G1419" t="str">
        <f>".465"</f>
        <v>.465</v>
      </c>
      <c r="H1419" t="str">
        <f>".2708"</f>
        <v>.2708</v>
      </c>
    </row>
    <row r="1420" spans="1:8" ht="14.25">
      <c r="A1420">
        <v>51</v>
      </c>
      <c r="B1420" t="s">
        <v>71</v>
      </c>
      <c r="C1420" t="str">
        <f>".785"</f>
        <v>.785</v>
      </c>
      <c r="D1420" t="str">
        <f>".386"</f>
        <v>.386</v>
      </c>
      <c r="E1420" t="str">
        <f>".449"</f>
        <v>.449</v>
      </c>
      <c r="F1420" t="str">
        <f>".633"</f>
        <v>.633</v>
      </c>
      <c r="G1420" t="str">
        <f>".464"</f>
        <v>.464</v>
      </c>
      <c r="H1420" t="str">
        <f>".2717"</f>
        <v>.2717</v>
      </c>
    </row>
    <row r="1421" spans="1:8" ht="14.25">
      <c r="A1421">
        <v>52</v>
      </c>
      <c r="B1421" t="s">
        <v>120</v>
      </c>
      <c r="C1421" t="str">
        <f>".491"</f>
        <v>.491</v>
      </c>
      <c r="D1421" t="str">
        <f>".573"</f>
        <v>.573</v>
      </c>
      <c r="E1421" t="str">
        <f>".337"</f>
        <v>.337</v>
      </c>
      <c r="F1421" t="str">
        <f>".785"</f>
        <v>.785</v>
      </c>
      <c r="G1421" t="str">
        <f>".533"</f>
        <v>.533</v>
      </c>
      <c r="H1421" t="str">
        <f>".2719"</f>
        <v>.2719</v>
      </c>
    </row>
    <row r="1422" spans="1:8" ht="14.25">
      <c r="A1422">
        <v>53</v>
      </c>
      <c r="B1422" t="s">
        <v>83</v>
      </c>
      <c r="C1422" t="str">
        <f>".579"</f>
        <v>.579</v>
      </c>
      <c r="D1422" t="str">
        <f>".222"</f>
        <v>.222</v>
      </c>
      <c r="E1422" t="str">
        <f>".754"</f>
        <v>.754</v>
      </c>
      <c r="F1422" t="str">
        <f>".612"</f>
        <v>.612</v>
      </c>
      <c r="G1422" t="str">
        <f>".584"</f>
        <v>.584</v>
      </c>
      <c r="H1422" t="str">
        <f>".2751"</f>
        <v>.2751</v>
      </c>
    </row>
    <row r="1423" spans="1:8" ht="14.25">
      <c r="A1423">
        <v>54</v>
      </c>
      <c r="B1423" t="s">
        <v>69</v>
      </c>
      <c r="C1423" t="str">
        <f>".586"</f>
        <v>.586</v>
      </c>
      <c r="D1423" t="str">
        <f>".241"</f>
        <v>.241</v>
      </c>
      <c r="E1423" t="str">
        <f>".436"</f>
        <v>.436</v>
      </c>
      <c r="F1423" t="str">
        <f>".855"</f>
        <v>.855</v>
      </c>
      <c r="G1423" t="str">
        <f>".636"</f>
        <v>.636</v>
      </c>
      <c r="H1423" t="str">
        <f>".2754"</f>
        <v>.2754</v>
      </c>
    </row>
    <row r="1424" spans="1:8" ht="14.25">
      <c r="A1424">
        <v>55</v>
      </c>
      <c r="B1424" t="s">
        <v>55</v>
      </c>
      <c r="C1424" t="str">
        <f>".462"</f>
        <v>.462</v>
      </c>
      <c r="D1424" t="str">
        <f>".531"</f>
        <v>.531</v>
      </c>
      <c r="E1424" t="str">
        <f>".343"</f>
        <v>.343</v>
      </c>
      <c r="F1424" t="str">
        <f>".976"</f>
        <v>.976</v>
      </c>
      <c r="G1424" t="str">
        <f>".442"</f>
        <v>.442</v>
      </c>
      <c r="H1424" t="str">
        <f>".2754"</f>
        <v>.2754</v>
      </c>
    </row>
    <row r="1425" spans="1:8" ht="14.25">
      <c r="A1425">
        <v>56</v>
      </c>
      <c r="B1425" t="s">
        <v>15</v>
      </c>
      <c r="C1425" t="str">
        <f>".581"</f>
        <v>.581</v>
      </c>
      <c r="D1425" t="str">
        <f>".587"</f>
        <v>.587</v>
      </c>
      <c r="E1425" t="str">
        <f>".448"</f>
        <v>.448</v>
      </c>
      <c r="F1425" t="str">
        <f>".591"</f>
        <v>.591</v>
      </c>
      <c r="G1425" t="str">
        <f>".548"</f>
        <v>.548</v>
      </c>
      <c r="H1425" t="str">
        <f>".2755"</f>
        <v>.2755</v>
      </c>
    </row>
    <row r="1426" spans="1:8" ht="14.25">
      <c r="A1426">
        <v>57</v>
      </c>
      <c r="B1426" t="s">
        <v>177</v>
      </c>
      <c r="C1426" t="str">
        <f>".770"</f>
        <v>.770</v>
      </c>
      <c r="D1426" t="str">
        <f>".363"</f>
        <v>.363</v>
      </c>
      <c r="E1426" t="str">
        <f>".715"</f>
        <v>.715</v>
      </c>
      <c r="F1426" t="str">
        <f>".541"</f>
        <v>.541</v>
      </c>
      <c r="G1426" t="str">
        <f>".372"</f>
        <v>.372</v>
      </c>
      <c r="H1426" t="str">
        <f>".2761"</f>
        <v>.2761</v>
      </c>
    </row>
    <row r="1427" spans="1:8" ht="14.25">
      <c r="A1427">
        <v>58</v>
      </c>
      <c r="B1427" t="s">
        <v>115</v>
      </c>
      <c r="C1427" t="str">
        <f>".489"</f>
        <v>.489</v>
      </c>
      <c r="D1427" t="str">
        <f>".664"</f>
        <v>.664</v>
      </c>
      <c r="E1427" t="str">
        <f>".409"</f>
        <v>.409</v>
      </c>
      <c r="F1427" t="str">
        <f>".659"</f>
        <v>.659</v>
      </c>
      <c r="G1427" t="str">
        <f>".561"</f>
        <v>.561</v>
      </c>
      <c r="H1427" t="str">
        <f>".2782"</f>
        <v>.2782</v>
      </c>
    </row>
    <row r="1428" spans="1:8" ht="14.25">
      <c r="A1428">
        <v>59</v>
      </c>
      <c r="B1428" t="s">
        <v>24</v>
      </c>
      <c r="C1428" t="str">
        <f>".629"</f>
        <v>.629</v>
      </c>
      <c r="D1428" t="str">
        <f>".736"</f>
        <v>.736</v>
      </c>
      <c r="E1428" t="str">
        <f>".686"</f>
        <v>.686</v>
      </c>
      <c r="F1428" t="str">
        <f>".353"</f>
        <v>.353</v>
      </c>
      <c r="G1428" t="str">
        <f>".384"</f>
        <v>.384</v>
      </c>
      <c r="H1428" t="str">
        <f>".2788"</f>
        <v>.2788</v>
      </c>
    </row>
    <row r="1429" spans="1:8" ht="14.25">
      <c r="A1429">
        <v>60</v>
      </c>
      <c r="B1429" t="s">
        <v>101</v>
      </c>
      <c r="C1429" t="str">
        <f>".601"</f>
        <v>.601</v>
      </c>
      <c r="D1429" t="str">
        <f>".512"</f>
        <v>.512</v>
      </c>
      <c r="E1429" t="str">
        <f>".820"</f>
        <v>.820</v>
      </c>
      <c r="F1429" t="str">
        <f>".487"</f>
        <v>.487</v>
      </c>
      <c r="G1429" t="str">
        <f>".390"</f>
        <v>.390</v>
      </c>
      <c r="H1429" t="str">
        <f>".2810"</f>
        <v>.2810</v>
      </c>
    </row>
    <row r="1430" spans="1:8" ht="14.25">
      <c r="A1430">
        <v>61</v>
      </c>
      <c r="B1430" t="s">
        <v>41</v>
      </c>
      <c r="C1430" t="str">
        <f>".492"</f>
        <v>.492</v>
      </c>
      <c r="D1430" t="str">
        <f>".381"</f>
        <v>.381</v>
      </c>
      <c r="E1430" t="str">
        <f>".547"</f>
        <v>.547</v>
      </c>
      <c r="F1430" t="str">
        <f>".823"</f>
        <v>.823</v>
      </c>
      <c r="G1430" t="str">
        <f>".603"</f>
        <v>.603</v>
      </c>
      <c r="H1430" t="str">
        <f>".2846"</f>
        <v>.2846</v>
      </c>
    </row>
    <row r="1431" spans="1:8" ht="14.25">
      <c r="A1431">
        <v>62</v>
      </c>
      <c r="B1431" t="s">
        <v>163</v>
      </c>
      <c r="C1431" t="str">
        <f>".360"</f>
        <v>.360</v>
      </c>
      <c r="D1431" t="str">
        <f>".483"</f>
        <v>.483</v>
      </c>
      <c r="E1431" t="str">
        <f>".784"</f>
        <v>.784</v>
      </c>
      <c r="F1431" t="str">
        <f>".423"</f>
        <v>.423</v>
      </c>
      <c r="G1431" t="str">
        <f>".800"</f>
        <v>.800</v>
      </c>
      <c r="H1431" t="str">
        <f>".2850"</f>
        <v>.2850</v>
      </c>
    </row>
    <row r="1432" spans="1:8" ht="14.25">
      <c r="A1432">
        <v>63</v>
      </c>
      <c r="B1432" t="s">
        <v>152</v>
      </c>
      <c r="C1432" t="str">
        <f>".610"</f>
        <v>.610</v>
      </c>
      <c r="D1432" t="str">
        <f>".473"</f>
        <v>.473</v>
      </c>
      <c r="E1432" t="str">
        <f>".559"</f>
        <v>.559</v>
      </c>
      <c r="F1432" t="str">
        <f>".522"</f>
        <v>.522</v>
      </c>
      <c r="G1432" t="str">
        <f>".698"</f>
        <v>.698</v>
      </c>
      <c r="H1432" t="str">
        <f>".2862"</f>
        <v>.2862</v>
      </c>
    </row>
    <row r="1433" spans="1:8" ht="14.25">
      <c r="A1433">
        <v>64</v>
      </c>
      <c r="B1433" t="s">
        <v>72</v>
      </c>
      <c r="C1433" t="str">
        <f>".615"</f>
        <v>.615</v>
      </c>
      <c r="D1433" t="str">
        <f>".456"</f>
        <v>.456</v>
      </c>
      <c r="E1433" t="str">
        <f>".608"</f>
        <v>.608</v>
      </c>
      <c r="F1433" t="str">
        <f>".429"</f>
        <v>.429</v>
      </c>
      <c r="G1433" t="str">
        <f>".755"</f>
        <v>.755</v>
      </c>
      <c r="H1433" t="str">
        <f>".2863"</f>
        <v>.2863</v>
      </c>
    </row>
    <row r="1434" spans="1:8" ht="14.25">
      <c r="A1434">
        <v>65</v>
      </c>
      <c r="B1434" t="s">
        <v>92</v>
      </c>
      <c r="C1434" t="str">
        <f>".559"</f>
        <v>.559</v>
      </c>
      <c r="D1434" t="str">
        <f>".542"</f>
        <v>.542</v>
      </c>
      <c r="E1434" t="str">
        <f>".418"</f>
        <v>.418</v>
      </c>
      <c r="F1434" t="str">
        <f>".519"</f>
        <v>.519</v>
      </c>
      <c r="G1434" t="str">
        <f>".828"</f>
        <v>.828</v>
      </c>
      <c r="H1434" t="str">
        <f>".2866"</f>
        <v>.2866</v>
      </c>
    </row>
    <row r="1435" spans="1:8" ht="14.25">
      <c r="A1435">
        <v>66</v>
      </c>
      <c r="B1435" t="s">
        <v>148</v>
      </c>
      <c r="C1435" t="str">
        <f>".347"</f>
        <v>.347</v>
      </c>
      <c r="D1435" t="str">
        <f>".785"</f>
        <v>.785</v>
      </c>
      <c r="E1435" t="str">
        <f>".573"</f>
        <v>.573</v>
      </c>
      <c r="F1435" t="str">
        <f>".610"</f>
        <v>.610</v>
      </c>
      <c r="G1435" t="str">
        <f>".583"</f>
        <v>.583</v>
      </c>
      <c r="H1435" t="str">
        <f>".2898"</f>
        <v>.2898</v>
      </c>
    </row>
    <row r="1436" spans="1:8" ht="14.25">
      <c r="A1436">
        <v>67</v>
      </c>
      <c r="B1436" t="s">
        <v>103</v>
      </c>
      <c r="C1436" t="str">
        <f>".746"</f>
        <v>.746</v>
      </c>
      <c r="D1436" t="str">
        <f>".759"</f>
        <v>.759</v>
      </c>
      <c r="E1436" t="str">
        <f>".259"</f>
        <v>.259</v>
      </c>
      <c r="F1436" t="str">
        <f>".537"</f>
        <v>.537</v>
      </c>
      <c r="G1436" t="str">
        <f>".604"</f>
        <v>.604</v>
      </c>
      <c r="H1436" t="str">
        <f>".2905"</f>
        <v>.2905</v>
      </c>
    </row>
    <row r="1437" spans="1:8" ht="14.25">
      <c r="A1437">
        <v>68</v>
      </c>
      <c r="B1437" t="s">
        <v>156</v>
      </c>
      <c r="C1437" t="str">
        <f>".627"</f>
        <v>.627</v>
      </c>
      <c r="D1437" t="str">
        <f>".479"</f>
        <v>.479</v>
      </c>
      <c r="E1437" t="str">
        <f>".347"</f>
        <v>.347</v>
      </c>
      <c r="F1437" t="str">
        <f>".697"</f>
        <v>.697</v>
      </c>
      <c r="G1437" t="str">
        <f>".770"</f>
        <v>.770</v>
      </c>
      <c r="H1437" t="str">
        <f>".2920"</f>
        <v>.2920</v>
      </c>
    </row>
    <row r="1438" spans="1:8" ht="14.25">
      <c r="A1438">
        <v>69</v>
      </c>
      <c r="B1438" t="s">
        <v>89</v>
      </c>
      <c r="C1438" t="str">
        <f>".827"</f>
        <v>.827</v>
      </c>
      <c r="D1438" t="str">
        <f>".348"</f>
        <v>.348</v>
      </c>
      <c r="E1438" t="str">
        <f>".456"</f>
        <v>.456</v>
      </c>
      <c r="F1438" t="str">
        <f>".812"</f>
        <v>.812</v>
      </c>
      <c r="G1438" t="str">
        <f>".478"</f>
        <v>.478</v>
      </c>
      <c r="H1438" t="str">
        <f>".2921"</f>
        <v>.2921</v>
      </c>
    </row>
    <row r="1439" spans="1:8" ht="14.25">
      <c r="A1439">
        <v>70</v>
      </c>
      <c r="B1439" t="s">
        <v>155</v>
      </c>
      <c r="C1439" t="str">
        <f>".496"</f>
        <v>.496</v>
      </c>
      <c r="D1439" t="str">
        <f>".455"</f>
        <v>.455</v>
      </c>
      <c r="E1439" t="str">
        <f>".556"</f>
        <v>.556</v>
      </c>
      <c r="F1439" t="str">
        <f>".743"</f>
        <v>.743</v>
      </c>
      <c r="G1439" t="str">
        <f>".673"</f>
        <v>.673</v>
      </c>
      <c r="H1439" t="str">
        <f>".2923"</f>
        <v>.2923</v>
      </c>
    </row>
    <row r="1440" spans="1:8" ht="14.25">
      <c r="A1440">
        <v>71</v>
      </c>
      <c r="B1440" t="s">
        <v>118</v>
      </c>
      <c r="C1440" t="str">
        <f>".493"</f>
        <v>.493</v>
      </c>
      <c r="D1440" t="str">
        <f>".514"</f>
        <v>.514</v>
      </c>
      <c r="E1440" t="str">
        <f>".401"</f>
        <v>.401</v>
      </c>
      <c r="F1440" t="str">
        <f>".827"</f>
        <v>.827</v>
      </c>
      <c r="G1440" t="str">
        <f>".724"</f>
        <v>.724</v>
      </c>
      <c r="H1440" t="str">
        <f>".2959"</f>
        <v>.2959</v>
      </c>
    </row>
    <row r="1441" spans="1:8" ht="14.25">
      <c r="A1441">
        <v>72</v>
      </c>
      <c r="B1441" t="s">
        <v>32</v>
      </c>
      <c r="C1441" t="str">
        <f>".603"</f>
        <v>.603</v>
      </c>
      <c r="D1441" t="str">
        <f>".662"</f>
        <v>.662</v>
      </c>
      <c r="E1441" t="str">
        <f>".608"</f>
        <v>.608</v>
      </c>
      <c r="F1441" t="str">
        <f>".662"</f>
        <v>.662</v>
      </c>
      <c r="G1441" t="str">
        <f>".429"</f>
        <v>.429</v>
      </c>
      <c r="H1441" t="str">
        <f>".2964"</f>
        <v>.2964</v>
      </c>
    </row>
    <row r="1442" spans="1:8" ht="14.25">
      <c r="A1442">
        <v>73</v>
      </c>
      <c r="B1442" t="s">
        <v>124</v>
      </c>
      <c r="C1442" t="str">
        <f>".736"</f>
        <v>.736</v>
      </c>
      <c r="D1442" t="str">
        <f>".408"</f>
        <v>.408</v>
      </c>
      <c r="E1442" t="str">
        <f>".839"</f>
        <v>.839</v>
      </c>
      <c r="F1442" t="str">
        <f>".557"</f>
        <v>.557</v>
      </c>
      <c r="G1442" t="str">
        <f>".454"</f>
        <v>.454</v>
      </c>
      <c r="H1442" t="str">
        <f>".2994"</f>
        <v>.2994</v>
      </c>
    </row>
    <row r="1443" spans="1:8" ht="14.25">
      <c r="A1443">
        <v>74</v>
      </c>
      <c r="B1443" t="s">
        <v>174</v>
      </c>
      <c r="C1443" t="str">
        <f>".560"</f>
        <v>.560</v>
      </c>
      <c r="D1443" t="str">
        <f>".551"</f>
        <v>.551</v>
      </c>
      <c r="E1443" t="str">
        <f>".721"</f>
        <v>.721</v>
      </c>
      <c r="F1443" t="str">
        <f>".544"</f>
        <v>.544</v>
      </c>
      <c r="G1443" t="str">
        <f>".623"</f>
        <v>.623</v>
      </c>
      <c r="H1443" t="str">
        <f>".2999"</f>
        <v>.2999</v>
      </c>
    </row>
    <row r="1444" spans="1:8" ht="14.25">
      <c r="A1444">
        <v>75</v>
      </c>
      <c r="B1444" t="s">
        <v>53</v>
      </c>
      <c r="C1444" t="str">
        <f>".347"</f>
        <v>.347</v>
      </c>
      <c r="D1444" t="str">
        <f>".369"</f>
        <v>.369</v>
      </c>
      <c r="E1444" t="str">
        <f>".623"</f>
        <v>.623</v>
      </c>
      <c r="F1444" t="str">
        <f>"1.004"</f>
        <v>1.004</v>
      </c>
      <c r="G1444" t="str">
        <f>".684"</f>
        <v>.684</v>
      </c>
      <c r="H1444" t="str">
        <f>".3027"</f>
        <v>.3027</v>
      </c>
    </row>
    <row r="1445" spans="1:8" ht="14.25">
      <c r="A1445">
        <v>76</v>
      </c>
      <c r="B1445" t="s">
        <v>49</v>
      </c>
      <c r="C1445" t="str">
        <f>".424"</f>
        <v>.424</v>
      </c>
      <c r="D1445" t="str">
        <f>".583"</f>
        <v>.583</v>
      </c>
      <c r="E1445" t="str">
        <f>".889"</f>
        <v>.889</v>
      </c>
      <c r="F1445" t="str">
        <f>".397"</f>
        <v>.397</v>
      </c>
      <c r="G1445" t="str">
        <f>".736"</f>
        <v>.736</v>
      </c>
      <c r="H1445" t="str">
        <f>".3029"</f>
        <v>.3029</v>
      </c>
    </row>
    <row r="1446" spans="1:8" ht="14.25">
      <c r="A1446">
        <v>77</v>
      </c>
      <c r="B1446" t="s">
        <v>128</v>
      </c>
      <c r="C1446" t="str">
        <f>".354"</f>
        <v>.354</v>
      </c>
      <c r="D1446" t="str">
        <f>".680"</f>
        <v>.680</v>
      </c>
      <c r="E1446" t="str">
        <f>".478"</f>
        <v>.478</v>
      </c>
      <c r="F1446" t="str">
        <f>".663"</f>
        <v>.663</v>
      </c>
      <c r="G1446" t="str">
        <f>".856"</f>
        <v>.856</v>
      </c>
      <c r="H1446" t="str">
        <f>".3031"</f>
        <v>.3031</v>
      </c>
    </row>
    <row r="1447" spans="1:8" ht="14.25">
      <c r="A1447">
        <v>78</v>
      </c>
      <c r="B1447" t="s">
        <v>57</v>
      </c>
      <c r="C1447" t="str">
        <f>".457"</f>
        <v>.457</v>
      </c>
      <c r="D1447" t="str">
        <f>".587"</f>
        <v>.587</v>
      </c>
      <c r="E1447" t="str">
        <f>".738"</f>
        <v>.738</v>
      </c>
      <c r="F1447" t="str">
        <f>".570"</f>
        <v>.570</v>
      </c>
      <c r="G1447" t="str">
        <f>".680"</f>
        <v>.680</v>
      </c>
      <c r="H1447" t="str">
        <f>".3032"</f>
        <v>.3032</v>
      </c>
    </row>
    <row r="1448" spans="1:8" ht="14.25">
      <c r="A1448">
        <v>79</v>
      </c>
      <c r="B1448" t="s">
        <v>123</v>
      </c>
      <c r="C1448" t="str">
        <f>".267"</f>
        <v>.267</v>
      </c>
      <c r="D1448" t="str">
        <f>".434"</f>
        <v>.434</v>
      </c>
      <c r="E1448" t="str">
        <f>".368"</f>
        <v>.368</v>
      </c>
      <c r="F1448" t="str">
        <f>".973"</f>
        <v>.973</v>
      </c>
      <c r="G1448" t="str">
        <f>".994"</f>
        <v>.994</v>
      </c>
      <c r="H1448" t="str">
        <f>".3036"</f>
        <v>.3036</v>
      </c>
    </row>
    <row r="1449" spans="1:8" ht="14.25">
      <c r="A1449">
        <v>80</v>
      </c>
      <c r="B1449" t="s">
        <v>143</v>
      </c>
      <c r="C1449" t="str">
        <f>".747"</f>
        <v>.747</v>
      </c>
      <c r="D1449" t="str">
        <f>".460"</f>
        <v>.460</v>
      </c>
      <c r="E1449" t="str">
        <f>".527"</f>
        <v>.527</v>
      </c>
      <c r="F1449" t="str">
        <f>".572"</f>
        <v>.572</v>
      </c>
      <c r="G1449" t="str">
        <f>".734"</f>
        <v>.734</v>
      </c>
      <c r="H1449" t="str">
        <f>".3040"</f>
        <v>.3040</v>
      </c>
    </row>
    <row r="1450" spans="1:8" ht="14.25">
      <c r="A1450">
        <v>81</v>
      </c>
      <c r="B1450" t="s">
        <v>121</v>
      </c>
      <c r="C1450" t="str">
        <f>".324"</f>
        <v>.324</v>
      </c>
      <c r="D1450" t="str">
        <f>".704"</f>
        <v>.704</v>
      </c>
      <c r="E1450" t="str">
        <f>".614"</f>
        <v>.614</v>
      </c>
      <c r="F1450" t="str">
        <f>".690"</f>
        <v>.690</v>
      </c>
      <c r="G1450" t="str">
        <f>".712"</f>
        <v>.712</v>
      </c>
      <c r="H1450" t="str">
        <f>".3044"</f>
        <v>.3044</v>
      </c>
    </row>
    <row r="1451" spans="1:8" ht="14.25">
      <c r="A1451">
        <v>82</v>
      </c>
      <c r="B1451" t="s">
        <v>84</v>
      </c>
      <c r="C1451" t="str">
        <f>".647"</f>
        <v>.647</v>
      </c>
      <c r="D1451" t="str">
        <f>".504"</f>
        <v>.504</v>
      </c>
      <c r="E1451" t="str">
        <f>"1.009"</f>
        <v>1.009</v>
      </c>
      <c r="F1451" t="str">
        <f>".371"</f>
        <v>.371</v>
      </c>
      <c r="G1451" t="str">
        <f>".520"</f>
        <v>.520</v>
      </c>
      <c r="H1451" t="str">
        <f>".3051"</f>
        <v>.3051</v>
      </c>
    </row>
    <row r="1452" spans="1:8" ht="14.25">
      <c r="A1452">
        <v>83</v>
      </c>
      <c r="B1452" t="s">
        <v>56</v>
      </c>
      <c r="C1452" t="str">
        <f>".451"</f>
        <v>.451</v>
      </c>
      <c r="D1452" t="str">
        <f>".547"</f>
        <v>.547</v>
      </c>
      <c r="E1452" t="str">
        <f>".648"</f>
        <v>.648</v>
      </c>
      <c r="F1452" t="str">
        <f>".724"</f>
        <v>.724</v>
      </c>
      <c r="G1452" t="str">
        <f>".686"</f>
        <v>.686</v>
      </c>
      <c r="H1452" t="str">
        <f>".3056"</f>
        <v>.3056</v>
      </c>
    </row>
    <row r="1453" spans="1:8" ht="14.25">
      <c r="A1453">
        <v>84</v>
      </c>
      <c r="B1453" t="s">
        <v>126</v>
      </c>
      <c r="C1453" t="str">
        <f>".529"</f>
        <v>.529</v>
      </c>
      <c r="D1453" t="str">
        <f>".768"</f>
        <v>.768</v>
      </c>
      <c r="E1453" t="str">
        <f>".638"</f>
        <v>.638</v>
      </c>
      <c r="F1453" t="str">
        <f>".671"</f>
        <v>.671</v>
      </c>
      <c r="G1453" t="str">
        <f>".466"</f>
        <v>.466</v>
      </c>
      <c r="H1453" t="str">
        <f>".3072"</f>
        <v>.3072</v>
      </c>
    </row>
    <row r="1454" spans="1:8" ht="14.25">
      <c r="A1454">
        <v>85</v>
      </c>
      <c r="B1454" t="s">
        <v>93</v>
      </c>
      <c r="C1454" t="str">
        <f>".371"</f>
        <v>.371</v>
      </c>
      <c r="D1454" t="str">
        <f>".857"</f>
        <v>.857</v>
      </c>
      <c r="E1454" t="str">
        <f>".335"</f>
        <v>.335</v>
      </c>
      <c r="F1454" t="str">
        <f>".915"</f>
        <v>.915</v>
      </c>
      <c r="G1454" t="str">
        <f>".597"</f>
        <v>.597</v>
      </c>
      <c r="H1454" t="str">
        <f>".3075"</f>
        <v>.3075</v>
      </c>
    </row>
    <row r="1455" spans="1:8" ht="14.25">
      <c r="A1455">
        <v>86</v>
      </c>
      <c r="B1455" t="s">
        <v>132</v>
      </c>
      <c r="C1455" t="str">
        <f>".496"</f>
        <v>.496</v>
      </c>
      <c r="D1455" t="str">
        <f>".592"</f>
        <v>.592</v>
      </c>
      <c r="E1455" t="str">
        <f>".598"</f>
        <v>.598</v>
      </c>
      <c r="F1455" t="str">
        <f>".900"</f>
        <v>.900</v>
      </c>
      <c r="G1455" t="str">
        <f>".492"</f>
        <v>.492</v>
      </c>
      <c r="H1455" t="str">
        <f>".3078"</f>
        <v>.3078</v>
      </c>
    </row>
    <row r="1456" spans="1:8" ht="14.25">
      <c r="A1456">
        <v>87</v>
      </c>
      <c r="B1456" t="s">
        <v>95</v>
      </c>
      <c r="C1456" t="str">
        <f>".624"</f>
        <v>.624</v>
      </c>
      <c r="D1456" t="str">
        <f>".467"</f>
        <v>.467</v>
      </c>
      <c r="E1456" t="str">
        <f>".487"</f>
        <v>.487</v>
      </c>
      <c r="F1456" t="str">
        <f>".956"</f>
        <v>.956</v>
      </c>
      <c r="G1456" t="str">
        <f>".546"</f>
        <v>.546</v>
      </c>
      <c r="H1456" t="str">
        <f>".3080"</f>
        <v>.3080</v>
      </c>
    </row>
    <row r="1457" spans="1:8" ht="14.25">
      <c r="A1457">
        <v>88</v>
      </c>
      <c r="B1457" t="s">
        <v>166</v>
      </c>
      <c r="C1457" t="str">
        <f>".779"</f>
        <v>.779</v>
      </c>
      <c r="D1457" t="str">
        <f>".343"</f>
        <v>.343</v>
      </c>
      <c r="E1457" t="str">
        <f>".587"</f>
        <v>.587</v>
      </c>
      <c r="F1457" t="str">
        <f>".483"</f>
        <v>.483</v>
      </c>
      <c r="G1457" t="str">
        <f>".890"</f>
        <v>.890</v>
      </c>
      <c r="H1457" t="str">
        <f>".3082"</f>
        <v>.3082</v>
      </c>
    </row>
    <row r="1458" spans="1:8" ht="14.25">
      <c r="A1458">
        <v>89</v>
      </c>
      <c r="B1458" t="s">
        <v>97</v>
      </c>
      <c r="C1458" t="str">
        <f>".451"</f>
        <v>.451</v>
      </c>
      <c r="D1458" t="str">
        <f>".514"</f>
        <v>.514</v>
      </c>
      <c r="E1458" t="str">
        <f>".692"</f>
        <v>.692</v>
      </c>
      <c r="F1458" t="str">
        <f>".752"</f>
        <v>.752</v>
      </c>
      <c r="G1458" t="str">
        <f>".694"</f>
        <v>.694</v>
      </c>
      <c r="H1458" t="str">
        <f>".3103"</f>
        <v>.3103</v>
      </c>
    </row>
    <row r="1459" spans="1:8" ht="14.25">
      <c r="A1459">
        <v>90</v>
      </c>
      <c r="B1459" t="s">
        <v>76</v>
      </c>
      <c r="C1459" t="str">
        <f>".473"</f>
        <v>.473</v>
      </c>
      <c r="D1459" t="str">
        <f>".522"</f>
        <v>.522</v>
      </c>
      <c r="E1459" t="str">
        <f>".788"</f>
        <v>.788</v>
      </c>
      <c r="F1459" t="str">
        <f>".838"</f>
        <v>.838</v>
      </c>
      <c r="G1459" t="str">
        <f>".483"</f>
        <v>.483</v>
      </c>
      <c r="H1459" t="str">
        <f>".3104"</f>
        <v>.3104</v>
      </c>
    </row>
    <row r="1460" spans="1:8" ht="14.25">
      <c r="A1460">
        <v>91</v>
      </c>
      <c r="B1460" t="s">
        <v>176</v>
      </c>
      <c r="C1460" t="str">
        <f>".479"</f>
        <v>.479</v>
      </c>
      <c r="D1460" t="str">
        <f>".548"</f>
        <v>.548</v>
      </c>
      <c r="E1460" t="str">
        <f>".363"</f>
        <v>.363</v>
      </c>
      <c r="F1460" t="str">
        <f>".978"</f>
        <v>.978</v>
      </c>
      <c r="G1460" t="str">
        <f>".744"</f>
        <v>.744</v>
      </c>
      <c r="H1460" t="str">
        <f>".3112"</f>
        <v>.3112</v>
      </c>
    </row>
    <row r="1461" spans="1:8" ht="14.25">
      <c r="A1461">
        <v>92</v>
      </c>
      <c r="B1461" t="s">
        <v>86</v>
      </c>
      <c r="C1461" t="str">
        <f>".437"</f>
        <v>.437</v>
      </c>
      <c r="D1461" t="str">
        <f>".512"</f>
        <v>.512</v>
      </c>
      <c r="E1461" t="str">
        <f>".910"</f>
        <v>.910</v>
      </c>
      <c r="F1461" t="str">
        <f>".660"</f>
        <v>.660</v>
      </c>
      <c r="G1461" t="str">
        <f>".593"</f>
        <v>.593</v>
      </c>
      <c r="H1461" t="str">
        <f>".3112"</f>
        <v>.3112</v>
      </c>
    </row>
    <row r="1462" spans="1:8" ht="14.25">
      <c r="A1462">
        <v>93</v>
      </c>
      <c r="B1462" t="s">
        <v>158</v>
      </c>
      <c r="C1462" t="str">
        <f>".518"</f>
        <v>.518</v>
      </c>
      <c r="D1462" t="str">
        <f>".386"</f>
        <v>.386</v>
      </c>
      <c r="E1462" t="str">
        <f>".549"</f>
        <v>.549</v>
      </c>
      <c r="F1462" t="str">
        <f>".905"</f>
        <v>.905</v>
      </c>
      <c r="G1462" t="str">
        <f>".773"</f>
        <v>.773</v>
      </c>
      <c r="H1462" t="str">
        <f>".3131"</f>
        <v>.3131</v>
      </c>
    </row>
    <row r="1463" spans="1:8" ht="14.25">
      <c r="A1463">
        <v>94</v>
      </c>
      <c r="B1463" t="s">
        <v>80</v>
      </c>
      <c r="C1463" t="str">
        <f>".678"</f>
        <v>.678</v>
      </c>
      <c r="D1463" t="str">
        <f>".708"</f>
        <v>.708</v>
      </c>
      <c r="E1463" t="str">
        <f>".587"</f>
        <v>.587</v>
      </c>
      <c r="F1463" t="str">
        <f>".851"</f>
        <v>.851</v>
      </c>
      <c r="G1463" t="str">
        <f>".309"</f>
        <v>.309</v>
      </c>
      <c r="H1463" t="str">
        <f>".3133"</f>
        <v>.3133</v>
      </c>
    </row>
    <row r="1464" spans="1:8" ht="14.25">
      <c r="A1464">
        <v>95</v>
      </c>
      <c r="B1464" t="s">
        <v>43</v>
      </c>
      <c r="C1464" t="str">
        <f>".659"</f>
        <v>.659</v>
      </c>
      <c r="D1464" t="str">
        <f>".571"</f>
        <v>.571</v>
      </c>
      <c r="E1464" t="str">
        <f>".634"</f>
        <v>.634</v>
      </c>
      <c r="F1464" t="str">
        <f>".633"</f>
        <v>.633</v>
      </c>
      <c r="G1464" t="str">
        <f>".676"</f>
        <v>.676</v>
      </c>
      <c r="H1464" t="str">
        <f>".3173"</f>
        <v>.3173</v>
      </c>
    </row>
    <row r="1465" spans="1:8" ht="14.25">
      <c r="A1465">
        <v>96</v>
      </c>
      <c r="B1465" t="s">
        <v>68</v>
      </c>
      <c r="C1465" t="str">
        <f>".436"</f>
        <v>.436</v>
      </c>
      <c r="D1465" t="str">
        <f>".996"</f>
        <v>.996</v>
      </c>
      <c r="E1465" t="str">
        <f>".691"</f>
        <v>.691</v>
      </c>
      <c r="F1465" t="str">
        <f>".587"</f>
        <v>.587</v>
      </c>
      <c r="G1465" t="str">
        <f>".478"</f>
        <v>.478</v>
      </c>
      <c r="H1465" t="str">
        <f>".3188"</f>
        <v>.3188</v>
      </c>
    </row>
    <row r="1466" spans="1:8" ht="14.25">
      <c r="A1466">
        <v>97</v>
      </c>
      <c r="B1466" t="s">
        <v>37</v>
      </c>
      <c r="C1466" t="str">
        <f>".371"</f>
        <v>.371</v>
      </c>
      <c r="D1466" t="str">
        <f>".675"</f>
        <v>.675</v>
      </c>
      <c r="E1466" t="str">
        <f>".540"</f>
        <v>.540</v>
      </c>
      <c r="F1466" t="str">
        <f>".422"</f>
        <v>.422</v>
      </c>
      <c r="G1466" t="str">
        <f>"1.190"</f>
        <v>1.190</v>
      </c>
      <c r="H1466" t="str">
        <f>".3198"</f>
        <v>.3198</v>
      </c>
    </row>
    <row r="1467" spans="1:8" ht="14.25">
      <c r="A1467">
        <v>98</v>
      </c>
      <c r="B1467" t="s">
        <v>116</v>
      </c>
      <c r="C1467" t="str">
        <f>".533"</f>
        <v>.533</v>
      </c>
      <c r="D1467" t="str">
        <f>".651"</f>
        <v>.651</v>
      </c>
      <c r="E1467" t="str">
        <f>".341"</f>
        <v>.341</v>
      </c>
      <c r="F1467" t="str">
        <f>"1.046"</f>
        <v>1.046</v>
      </c>
      <c r="G1467" t="str">
        <f>".632"</f>
        <v>.632</v>
      </c>
      <c r="H1467" t="str">
        <f>".3203"</f>
        <v>.3203</v>
      </c>
    </row>
    <row r="1468" spans="1:8" ht="14.25">
      <c r="A1468">
        <v>99</v>
      </c>
      <c r="B1468" t="s">
        <v>52</v>
      </c>
      <c r="C1468" t="str">
        <f>".672"</f>
        <v>.672</v>
      </c>
      <c r="D1468" t="str">
        <f>".484"</f>
        <v>.484</v>
      </c>
      <c r="E1468" t="str">
        <f>".654"</f>
        <v>.654</v>
      </c>
      <c r="F1468" t="str">
        <f>".773"</f>
        <v>.773</v>
      </c>
      <c r="G1468" t="str">
        <f>".621"</f>
        <v>.621</v>
      </c>
      <c r="H1468" t="str">
        <f>".3204"</f>
        <v>.3204</v>
      </c>
    </row>
    <row r="1469" spans="1:8" ht="14.25">
      <c r="A1469">
        <v>100</v>
      </c>
      <c r="B1469" t="s">
        <v>100</v>
      </c>
      <c r="C1469" t="str">
        <f>".461"</f>
        <v>.461</v>
      </c>
      <c r="D1469" t="str">
        <f>".914"</f>
        <v>.914</v>
      </c>
      <c r="E1469" t="str">
        <f>".665"</f>
        <v>.665</v>
      </c>
      <c r="F1469" t="str">
        <f>".579"</f>
        <v>.579</v>
      </c>
      <c r="G1469" t="str">
        <f>".597"</f>
        <v>.597</v>
      </c>
      <c r="H1469" t="str">
        <f>".3216"</f>
        <v>.3216</v>
      </c>
    </row>
    <row r="1470" spans="1:8" ht="14.25">
      <c r="A1470">
        <v>101</v>
      </c>
      <c r="B1470" t="s">
        <v>136</v>
      </c>
      <c r="C1470" t="str">
        <f>".792"</f>
        <v>.792</v>
      </c>
      <c r="D1470" t="str">
        <f>".629"</f>
        <v>.629</v>
      </c>
      <c r="E1470" t="str">
        <f>".688"</f>
        <v>.688</v>
      </c>
      <c r="F1470" t="str">
        <f>".643"</f>
        <v>.643</v>
      </c>
      <c r="G1470" t="str">
        <f>".480"</f>
        <v>.480</v>
      </c>
      <c r="H1470" t="str">
        <f>".3232"</f>
        <v>.3232</v>
      </c>
    </row>
    <row r="1471" spans="1:8" ht="14.25">
      <c r="A1471">
        <v>102</v>
      </c>
      <c r="B1471" t="s">
        <v>139</v>
      </c>
      <c r="C1471" t="str">
        <f>".547"</f>
        <v>.547</v>
      </c>
      <c r="D1471" t="str">
        <f>".507"</f>
        <v>.507</v>
      </c>
      <c r="E1471" t="str">
        <f>".607"</f>
        <v>.607</v>
      </c>
      <c r="F1471" t="str">
        <f>".998"</f>
        <v>.998</v>
      </c>
      <c r="G1471" t="str">
        <f>".586"</f>
        <v>.586</v>
      </c>
      <c r="H1471" t="str">
        <f>".3245"</f>
        <v>.3245</v>
      </c>
    </row>
    <row r="1472" spans="1:8" ht="14.25">
      <c r="A1472">
        <v>103</v>
      </c>
      <c r="B1472" t="s">
        <v>81</v>
      </c>
      <c r="C1472" t="str">
        <f>".632"</f>
        <v>.632</v>
      </c>
      <c r="D1472" t="str">
        <f>".535"</f>
        <v>.535</v>
      </c>
      <c r="E1472" t="str">
        <f>".709"</f>
        <v>.709</v>
      </c>
      <c r="F1472" t="str">
        <f>".933"</f>
        <v>.933</v>
      </c>
      <c r="G1472" t="str">
        <f>".446"</f>
        <v>.446</v>
      </c>
      <c r="H1472" t="str">
        <f>".3255"</f>
        <v>.3255</v>
      </c>
    </row>
    <row r="1473" spans="1:8" ht="14.25">
      <c r="A1473">
        <v>104</v>
      </c>
      <c r="B1473" t="s">
        <v>170</v>
      </c>
      <c r="C1473" t="str">
        <f>".530"</f>
        <v>.530</v>
      </c>
      <c r="D1473" t="str">
        <f>".670"</f>
        <v>.670</v>
      </c>
      <c r="E1473" t="str">
        <f>".474"</f>
        <v>.474</v>
      </c>
      <c r="F1473" t="str">
        <f>".997"</f>
        <v>.997</v>
      </c>
      <c r="G1473" t="str">
        <f>".608"</f>
        <v>.608</v>
      </c>
      <c r="H1473" t="str">
        <f>".3279"</f>
        <v>.3279</v>
      </c>
    </row>
    <row r="1474" spans="1:8" ht="14.25">
      <c r="A1474">
        <v>105</v>
      </c>
      <c r="B1474" t="s">
        <v>90</v>
      </c>
      <c r="C1474" t="str">
        <f>".820"</f>
        <v>.820</v>
      </c>
      <c r="D1474" t="str">
        <f>".366"</f>
        <v>.366</v>
      </c>
      <c r="E1474" t="str">
        <f>".929"</f>
        <v>.929</v>
      </c>
      <c r="F1474" t="str">
        <f>".447"</f>
        <v>.447</v>
      </c>
      <c r="G1474" t="str">
        <f>".726"</f>
        <v>.726</v>
      </c>
      <c r="H1474" t="str">
        <f>".3288"</f>
        <v>.3288</v>
      </c>
    </row>
    <row r="1475" spans="1:8" ht="14.25">
      <c r="A1475">
        <v>106</v>
      </c>
      <c r="B1475" t="s">
        <v>102</v>
      </c>
      <c r="C1475" t="str">
        <f>".589"</f>
        <v>.589</v>
      </c>
      <c r="D1475" t="str">
        <f>".730"</f>
        <v>.730</v>
      </c>
      <c r="E1475" t="str">
        <f>".763"</f>
        <v>.763</v>
      </c>
      <c r="F1475" t="str">
        <f>".586"</f>
        <v>.586</v>
      </c>
      <c r="G1475" t="str">
        <f>".623"</f>
        <v>.623</v>
      </c>
      <c r="H1475" t="str">
        <f>".3291"</f>
        <v>.3291</v>
      </c>
    </row>
    <row r="1476" spans="1:8" ht="14.25">
      <c r="A1476">
        <v>107</v>
      </c>
      <c r="B1476" t="s">
        <v>98</v>
      </c>
      <c r="C1476" t="str">
        <f>".767"</f>
        <v>.767</v>
      </c>
      <c r="D1476" t="str">
        <f>".697"</f>
        <v>.697</v>
      </c>
      <c r="E1476" t="str">
        <f>".934"</f>
        <v>.934</v>
      </c>
      <c r="F1476" t="str">
        <f>".575"</f>
        <v>.575</v>
      </c>
      <c r="G1476" t="str">
        <f>".326"</f>
        <v>.326</v>
      </c>
      <c r="H1476" t="str">
        <f>".3299"</f>
        <v>.3299</v>
      </c>
    </row>
    <row r="1477" spans="1:8" ht="14.25">
      <c r="A1477">
        <v>108</v>
      </c>
      <c r="B1477" t="s">
        <v>74</v>
      </c>
      <c r="C1477" t="str">
        <f>".708"</f>
        <v>.708</v>
      </c>
      <c r="D1477" t="str">
        <f>".469"</f>
        <v>.469</v>
      </c>
      <c r="E1477" t="str">
        <f>".894"</f>
        <v>.894</v>
      </c>
      <c r="F1477" t="str">
        <f>".921"</f>
        <v>.921</v>
      </c>
      <c r="G1477" t="str">
        <f>".311"</f>
        <v>.311</v>
      </c>
      <c r="H1477" t="str">
        <f>".3303"</f>
        <v>.3303</v>
      </c>
    </row>
    <row r="1478" spans="1:8" ht="14.25">
      <c r="A1478">
        <v>109</v>
      </c>
      <c r="B1478" t="s">
        <v>58</v>
      </c>
      <c r="C1478" t="str">
        <f>".633"</f>
        <v>.633</v>
      </c>
      <c r="D1478" t="str">
        <f>".582"</f>
        <v>.582</v>
      </c>
      <c r="E1478" t="str">
        <f>".688"</f>
        <v>.688</v>
      </c>
      <c r="F1478" t="str">
        <f>".613"</f>
        <v>.613</v>
      </c>
      <c r="G1478" t="str">
        <f>".805"</f>
        <v>.805</v>
      </c>
      <c r="H1478" t="str">
        <f>".3321"</f>
        <v>.3321</v>
      </c>
    </row>
    <row r="1479" spans="1:8" ht="14.25">
      <c r="A1479">
        <v>110</v>
      </c>
      <c r="B1479" t="s">
        <v>88</v>
      </c>
      <c r="C1479" t="str">
        <f>".625"</f>
        <v>.625</v>
      </c>
      <c r="D1479" t="str">
        <f>".871"</f>
        <v>.871</v>
      </c>
      <c r="E1479" t="str">
        <f>".490"</f>
        <v>.490</v>
      </c>
      <c r="F1479" t="str">
        <f>".757"</f>
        <v>.757</v>
      </c>
      <c r="G1479" t="str">
        <f>".610"</f>
        <v>.610</v>
      </c>
      <c r="H1479" t="str">
        <f>".3353"</f>
        <v>.3353</v>
      </c>
    </row>
    <row r="1480" spans="1:8" ht="14.25">
      <c r="A1480">
        <v>111</v>
      </c>
      <c r="B1480" t="s">
        <v>154</v>
      </c>
      <c r="C1480" t="str">
        <f>".640"</f>
        <v>.640</v>
      </c>
      <c r="D1480" t="str">
        <f>".697"</f>
        <v>.697</v>
      </c>
      <c r="E1480" t="str">
        <f>".472"</f>
        <v>.472</v>
      </c>
      <c r="F1480" t="str">
        <f>".532"</f>
        <v>.532</v>
      </c>
      <c r="G1480" t="str">
        <f>"1.013"</f>
        <v>1.013</v>
      </c>
      <c r="H1480" t="str">
        <f>".3354"</f>
        <v>.3354</v>
      </c>
    </row>
    <row r="1481" spans="1:8" ht="14.25">
      <c r="A1481">
        <v>112</v>
      </c>
      <c r="B1481" t="s">
        <v>138</v>
      </c>
      <c r="C1481" t="str">
        <f>".670"</f>
        <v>.670</v>
      </c>
      <c r="D1481" t="str">
        <f>".713"</f>
        <v>.713</v>
      </c>
      <c r="E1481" t="str">
        <f>".405"</f>
        <v>.405</v>
      </c>
      <c r="F1481" t="str">
        <f>".751"</f>
        <v>.751</v>
      </c>
      <c r="G1481" t="str">
        <f>".828"</f>
        <v>.828</v>
      </c>
      <c r="H1481" t="str">
        <f>".3367"</f>
        <v>.3367</v>
      </c>
    </row>
    <row r="1482" spans="1:8" ht="14.25">
      <c r="A1482">
        <v>113</v>
      </c>
      <c r="B1482" t="s">
        <v>167</v>
      </c>
      <c r="C1482" t="str">
        <f>".441"</f>
        <v>.441</v>
      </c>
      <c r="D1482" t="str">
        <f>".364"</f>
        <v>.364</v>
      </c>
      <c r="E1482" t="str">
        <f>".773"</f>
        <v>.773</v>
      </c>
      <c r="F1482" t="str">
        <f>".853"</f>
        <v>.853</v>
      </c>
      <c r="G1482" t="str">
        <f>".943"</f>
        <v>.943</v>
      </c>
      <c r="H1482" t="str">
        <f>".3374"</f>
        <v>.3374</v>
      </c>
    </row>
    <row r="1483" spans="1:8" ht="14.25">
      <c r="A1483">
        <v>114</v>
      </c>
      <c r="B1483" t="s">
        <v>135</v>
      </c>
      <c r="C1483" t="str">
        <f>".569"</f>
        <v>.569</v>
      </c>
      <c r="D1483" t="str">
        <f>".614"</f>
        <v>.614</v>
      </c>
      <c r="E1483" t="str">
        <f>".873"</f>
        <v>.873</v>
      </c>
      <c r="F1483" t="str">
        <f>".681"</f>
        <v>.681</v>
      </c>
      <c r="G1483" t="str">
        <f>".648"</f>
        <v>.648</v>
      </c>
      <c r="H1483" t="str">
        <f>".3385"</f>
        <v>.3385</v>
      </c>
    </row>
    <row r="1484" spans="1:8" ht="14.25">
      <c r="A1484">
        <v>115</v>
      </c>
      <c r="B1484" t="s">
        <v>160</v>
      </c>
      <c r="C1484" t="str">
        <f>".577"</f>
        <v>.577</v>
      </c>
      <c r="D1484" t="str">
        <f>".546"</f>
        <v>.546</v>
      </c>
      <c r="E1484" t="str">
        <f>".657"</f>
        <v>.657</v>
      </c>
      <c r="F1484" t="str">
        <f>".809"</f>
        <v>.809</v>
      </c>
      <c r="G1484" t="str">
        <f>".804"</f>
        <v>.804</v>
      </c>
      <c r="H1484" t="str">
        <f>".3393"</f>
        <v>.3393</v>
      </c>
    </row>
    <row r="1485" spans="1:8" ht="14.25">
      <c r="A1485">
        <v>116</v>
      </c>
      <c r="B1485" t="s">
        <v>65</v>
      </c>
      <c r="C1485" t="str">
        <f>".563"</f>
        <v>.563</v>
      </c>
      <c r="D1485" t="str">
        <f>".531"</f>
        <v>.531</v>
      </c>
      <c r="E1485" t="str">
        <f>".459"</f>
        <v>.459</v>
      </c>
      <c r="F1485" t="str">
        <f>".971"</f>
        <v>.971</v>
      </c>
      <c r="G1485" t="str">
        <f>".876"</f>
        <v>.876</v>
      </c>
      <c r="H1485" t="str">
        <f>".3400"</f>
        <v>.3400</v>
      </c>
    </row>
    <row r="1486" spans="1:8" ht="14.25">
      <c r="A1486">
        <v>117</v>
      </c>
      <c r="B1486" t="s">
        <v>140</v>
      </c>
      <c r="C1486" t="str">
        <f>".878"</f>
        <v>.878</v>
      </c>
      <c r="D1486" t="str">
        <f>".536"</f>
        <v>.536</v>
      </c>
      <c r="E1486" t="str">
        <f>".827"</f>
        <v>.827</v>
      </c>
      <c r="F1486" t="str">
        <f>".695"</f>
        <v>.695</v>
      </c>
      <c r="G1486" t="str">
        <f>".483"</f>
        <v>.483</v>
      </c>
      <c r="H1486" t="str">
        <f>".3419"</f>
        <v>.3419</v>
      </c>
    </row>
    <row r="1487" spans="1:8" ht="14.25">
      <c r="A1487">
        <v>118</v>
      </c>
      <c r="B1487" t="s">
        <v>179</v>
      </c>
      <c r="C1487" t="str">
        <f>".585"</f>
        <v>.585</v>
      </c>
      <c r="D1487" t="str">
        <f>".564"</f>
        <v>.564</v>
      </c>
      <c r="E1487" t="str">
        <f>".688"</f>
        <v>.688</v>
      </c>
      <c r="F1487" t="str">
        <f>".838"</f>
        <v>.838</v>
      </c>
      <c r="G1487" t="str">
        <f>".751"</f>
        <v>.751</v>
      </c>
      <c r="H1487" t="str">
        <f>".3426"</f>
        <v>.3426</v>
      </c>
    </row>
    <row r="1488" spans="1:8" ht="14.25">
      <c r="A1488">
        <v>119</v>
      </c>
      <c r="B1488" t="s">
        <v>151</v>
      </c>
      <c r="C1488" t="str">
        <f>".515"</f>
        <v>.515</v>
      </c>
      <c r="D1488" t="str">
        <f>"1.007"</f>
        <v>1.007</v>
      </c>
      <c r="E1488" t="str">
        <f>".663"</f>
        <v>.663</v>
      </c>
      <c r="F1488" t="str">
        <f>".602"</f>
        <v>.602</v>
      </c>
      <c r="G1488" t="str">
        <f>".648"</f>
        <v>.648</v>
      </c>
      <c r="H1488" t="str">
        <f>".3435"</f>
        <v>.3435</v>
      </c>
    </row>
    <row r="1489" spans="1:8" ht="14.25">
      <c r="A1489">
        <v>120</v>
      </c>
      <c r="B1489" t="s">
        <v>130</v>
      </c>
      <c r="C1489" t="str">
        <f>".503"</f>
        <v>.503</v>
      </c>
      <c r="D1489" t="str">
        <f>".926"</f>
        <v>.926</v>
      </c>
      <c r="E1489" t="str">
        <f>".653"</f>
        <v>.653</v>
      </c>
      <c r="F1489" t="str">
        <f>".568"</f>
        <v>.568</v>
      </c>
      <c r="G1489" t="str">
        <f>".820"</f>
        <v>.820</v>
      </c>
      <c r="H1489" t="str">
        <f>".3470"</f>
        <v>.3470</v>
      </c>
    </row>
    <row r="1490" spans="1:8" ht="14.25">
      <c r="A1490">
        <v>121</v>
      </c>
      <c r="B1490" t="s">
        <v>142</v>
      </c>
      <c r="C1490" t="str">
        <f>".295"</f>
        <v>.295</v>
      </c>
      <c r="D1490" t="str">
        <f>".614"</f>
        <v>.614</v>
      </c>
      <c r="E1490" t="str">
        <f>".701"</f>
        <v>.701</v>
      </c>
      <c r="F1490" t="str">
        <f>".886"</f>
        <v>.886</v>
      </c>
      <c r="G1490" t="str">
        <f>".978"</f>
        <v>.978</v>
      </c>
      <c r="H1490" t="str">
        <f>".3474"</f>
        <v>.3474</v>
      </c>
    </row>
    <row r="1491" spans="1:8" ht="14.25">
      <c r="A1491">
        <v>122</v>
      </c>
      <c r="B1491" t="s">
        <v>78</v>
      </c>
      <c r="C1491" t="str">
        <f>"1.004"</f>
        <v>1.004</v>
      </c>
      <c r="D1491" t="str">
        <f>".872"</f>
        <v>.872</v>
      </c>
      <c r="E1491" t="str">
        <f>".681"</f>
        <v>.681</v>
      </c>
      <c r="F1491" t="str">
        <f>".548"</f>
        <v>.548</v>
      </c>
      <c r="G1491" t="str">
        <f>".388"</f>
        <v>.388</v>
      </c>
      <c r="H1491" t="str">
        <f>".3493"</f>
        <v>.3493</v>
      </c>
    </row>
    <row r="1492" spans="1:8" ht="14.25">
      <c r="A1492">
        <v>123</v>
      </c>
      <c r="B1492" t="s">
        <v>144</v>
      </c>
      <c r="C1492" t="str">
        <f>".514"</f>
        <v>.514</v>
      </c>
      <c r="D1492" t="str">
        <f>".387"</f>
        <v>.387</v>
      </c>
      <c r="E1492" t="str">
        <f>".681"</f>
        <v>.681</v>
      </c>
      <c r="F1492" t="str">
        <f>"1.121"</f>
        <v>1.121</v>
      </c>
      <c r="G1492" t="str">
        <f>".839"</f>
        <v>.839</v>
      </c>
      <c r="H1492" t="str">
        <f>".3542"</f>
        <v>.3542</v>
      </c>
    </row>
    <row r="1493" spans="1:8" ht="14.25">
      <c r="A1493">
        <v>124</v>
      </c>
      <c r="B1493" t="s">
        <v>35</v>
      </c>
      <c r="C1493" t="str">
        <f>".646"</f>
        <v>.646</v>
      </c>
      <c r="D1493" t="str">
        <f>".709"</f>
        <v>.709</v>
      </c>
      <c r="E1493" t="str">
        <f>".477"</f>
        <v>.477</v>
      </c>
      <c r="F1493" t="str">
        <f>"1.229"</f>
        <v>1.229</v>
      </c>
      <c r="G1493" t="str">
        <f>".547"</f>
        <v>.547</v>
      </c>
      <c r="H1493" t="str">
        <f>".3608"</f>
        <v>.3608</v>
      </c>
    </row>
    <row r="1494" spans="1:8" ht="14.25">
      <c r="A1494">
        <v>125</v>
      </c>
      <c r="B1494" t="s">
        <v>47</v>
      </c>
      <c r="C1494" t="str">
        <f>".796"</f>
        <v>.796</v>
      </c>
      <c r="D1494" t="str">
        <f>".586"</f>
        <v>.586</v>
      </c>
      <c r="E1494" t="str">
        <f>".916"</f>
        <v>.916</v>
      </c>
      <c r="F1494" t="str">
        <f>".654"</f>
        <v>.654</v>
      </c>
      <c r="G1494" t="str">
        <f>".668"</f>
        <v>.668</v>
      </c>
      <c r="H1494" t="str">
        <f>".3620"</f>
        <v>.3620</v>
      </c>
    </row>
    <row r="1495" spans="1:8" ht="14.25">
      <c r="A1495">
        <v>126</v>
      </c>
      <c r="B1495" t="s">
        <v>129</v>
      </c>
      <c r="C1495" t="str">
        <f>".549"</f>
        <v>.549</v>
      </c>
      <c r="D1495" t="str">
        <f>".623"</f>
        <v>.623</v>
      </c>
      <c r="E1495" t="str">
        <f>"1.186"</f>
        <v>1.186</v>
      </c>
      <c r="F1495" t="str">
        <f>".553"</f>
        <v>.553</v>
      </c>
      <c r="G1495" t="str">
        <f>".740"</f>
        <v>.740</v>
      </c>
      <c r="H1495" t="str">
        <f>".3651"</f>
        <v>.3651</v>
      </c>
    </row>
    <row r="1496" spans="1:8" ht="14.25">
      <c r="A1496">
        <v>127</v>
      </c>
      <c r="B1496" t="s">
        <v>146</v>
      </c>
      <c r="C1496" t="str">
        <f>".719"</f>
        <v>.719</v>
      </c>
      <c r="D1496" t="str">
        <f>".409"</f>
        <v>.409</v>
      </c>
      <c r="E1496" t="str">
        <f>".522"</f>
        <v>.522</v>
      </c>
      <c r="F1496" t="str">
        <f>"1.344"</f>
        <v>1.344</v>
      </c>
      <c r="G1496" t="str">
        <f>".751"</f>
        <v>.751</v>
      </c>
      <c r="H1496" t="str">
        <f>".3745"</f>
        <v>.3745</v>
      </c>
    </row>
    <row r="1497" spans="1:8" ht="14.25">
      <c r="A1497">
        <v>128</v>
      </c>
      <c r="B1497" t="s">
        <v>153</v>
      </c>
      <c r="C1497" t="str">
        <f>".612"</f>
        <v>.612</v>
      </c>
      <c r="D1497" t="str">
        <f>".567"</f>
        <v>.567</v>
      </c>
      <c r="E1497" t="str">
        <f>".634"</f>
        <v>.634</v>
      </c>
      <c r="F1497" t="str">
        <f>"1.331"</f>
        <v>1.331</v>
      </c>
      <c r="G1497" t="str">
        <f>".614"</f>
        <v>.614</v>
      </c>
      <c r="H1497" t="str">
        <f>".3758"</f>
        <v>.3758</v>
      </c>
    </row>
    <row r="1498" spans="1:8" ht="14.25">
      <c r="A1498">
        <v>129</v>
      </c>
      <c r="B1498" t="s">
        <v>96</v>
      </c>
      <c r="C1498" t="str">
        <f>".918"</f>
        <v>.918</v>
      </c>
      <c r="D1498" t="str">
        <f>".269"</f>
        <v>.269</v>
      </c>
      <c r="E1498" t="str">
        <f>".565"</f>
        <v>.565</v>
      </c>
      <c r="F1498" t="str">
        <f>".740"</f>
        <v>.740</v>
      </c>
      <c r="G1498" t="str">
        <f>"1.375"</f>
        <v>1.375</v>
      </c>
      <c r="H1498" t="str">
        <f>".3867"</f>
        <v>.3867</v>
      </c>
    </row>
    <row r="1499" spans="1:8" ht="14.25">
      <c r="A1499">
        <v>130</v>
      </c>
      <c r="B1499" t="s">
        <v>137</v>
      </c>
      <c r="C1499" t="str">
        <f>".371"</f>
        <v>.371</v>
      </c>
      <c r="D1499" t="str">
        <f>".628"</f>
        <v>.628</v>
      </c>
      <c r="E1499" t="str">
        <f>"1.128"</f>
        <v>1.128</v>
      </c>
      <c r="F1499" t="str">
        <f>".724"</f>
        <v>.724</v>
      </c>
      <c r="G1499" t="str">
        <f>"1.045"</f>
        <v>1.045</v>
      </c>
      <c r="H1499" t="str">
        <f>".3896"</f>
        <v>.3896</v>
      </c>
    </row>
    <row r="1500" spans="1:8" ht="14.25">
      <c r="A1500">
        <v>131</v>
      </c>
      <c r="B1500" t="s">
        <v>87</v>
      </c>
      <c r="C1500" t="str">
        <f>".528"</f>
        <v>.528</v>
      </c>
      <c r="D1500" t="str">
        <f>"1.179"</f>
        <v>1.179</v>
      </c>
      <c r="E1500" t="str">
        <f>".609"</f>
        <v>.609</v>
      </c>
      <c r="F1500" t="str">
        <f>".627"</f>
        <v>.627</v>
      </c>
      <c r="G1500" t="str">
        <f>".981"</f>
        <v>.981</v>
      </c>
      <c r="H1500" t="str">
        <f>".3924"</f>
        <v>.3924</v>
      </c>
    </row>
    <row r="1501" spans="1:8" ht="14.25">
      <c r="A1501">
        <v>132</v>
      </c>
      <c r="B1501" t="s">
        <v>119</v>
      </c>
      <c r="C1501" t="str">
        <f>".568"</f>
        <v>.568</v>
      </c>
      <c r="D1501" t="str">
        <f>".798"</f>
        <v>.798</v>
      </c>
      <c r="E1501" t="str">
        <f>".808"</f>
        <v>.808</v>
      </c>
      <c r="F1501" t="str">
        <f>".878"</f>
        <v>.878</v>
      </c>
      <c r="G1501" t="str">
        <f>".882"</f>
        <v>.882</v>
      </c>
      <c r="H1501" t="str">
        <f>".3934"</f>
        <v>.3934</v>
      </c>
    </row>
    <row r="1502" spans="1:8" ht="14.25">
      <c r="A1502">
        <v>133</v>
      </c>
      <c r="B1502" t="s">
        <v>168</v>
      </c>
      <c r="C1502" t="str">
        <f>".609"</f>
        <v>.609</v>
      </c>
      <c r="D1502" t="str">
        <f>".643"</f>
        <v>.643</v>
      </c>
      <c r="E1502" t="str">
        <f>"1.308"</f>
        <v>1.308</v>
      </c>
      <c r="F1502" t="str">
        <f>".609"</f>
        <v>.609</v>
      </c>
      <c r="G1502" t="str">
        <f>".803"</f>
        <v>.803</v>
      </c>
      <c r="H1502" t="str">
        <f>".3972"</f>
        <v>.3972</v>
      </c>
    </row>
    <row r="1503" spans="1:8" ht="14.25">
      <c r="A1503">
        <v>134</v>
      </c>
      <c r="B1503" t="s">
        <v>94</v>
      </c>
      <c r="C1503" t="str">
        <f>"1.120"</f>
        <v>1.120</v>
      </c>
      <c r="D1503" t="str">
        <f>".602"</f>
        <v>.602</v>
      </c>
      <c r="E1503" t="str">
        <f>".769"</f>
        <v>.769</v>
      </c>
      <c r="F1503" t="str">
        <f>".851"</f>
        <v>.851</v>
      </c>
      <c r="G1503" t="str">
        <f>".648"</f>
        <v>.648</v>
      </c>
      <c r="H1503" t="str">
        <f>".3990"</f>
        <v>.3990</v>
      </c>
    </row>
    <row r="1504" spans="1:8" ht="14.25">
      <c r="A1504">
        <v>135</v>
      </c>
      <c r="B1504" t="s">
        <v>61</v>
      </c>
      <c r="C1504" t="str">
        <f>".918"</f>
        <v>.918</v>
      </c>
      <c r="D1504" t="str">
        <f>".835"</f>
        <v>.835</v>
      </c>
      <c r="E1504" t="str">
        <f>".708"</f>
        <v>.708</v>
      </c>
      <c r="F1504" t="str">
        <f>".738"</f>
        <v>.738</v>
      </c>
      <c r="G1504" t="str">
        <f>".824"</f>
        <v>.824</v>
      </c>
      <c r="H1504" t="str">
        <f>".4023"</f>
        <v>.4023</v>
      </c>
    </row>
    <row r="1505" spans="1:8" ht="14.25">
      <c r="A1505">
        <v>136</v>
      </c>
      <c r="B1505" t="s">
        <v>175</v>
      </c>
      <c r="C1505" t="str">
        <f>".700"</f>
        <v>.700</v>
      </c>
      <c r="D1505" t="str">
        <f>".808"</f>
        <v>.808</v>
      </c>
      <c r="E1505" t="str">
        <f>".696"</f>
        <v>.696</v>
      </c>
      <c r="F1505" t="str">
        <f>"1.285"</f>
        <v>1.285</v>
      </c>
      <c r="G1505" t="str">
        <f>".547"</f>
        <v>.547</v>
      </c>
      <c r="H1505" t="str">
        <f>".4036"</f>
        <v>.4036</v>
      </c>
    </row>
    <row r="1506" spans="1:8" ht="14.25">
      <c r="A1506">
        <v>137</v>
      </c>
      <c r="B1506" t="s">
        <v>75</v>
      </c>
      <c r="C1506" t="str">
        <f>".511"</f>
        <v>.511</v>
      </c>
      <c r="D1506" t="str">
        <f>".973"</f>
        <v>.973</v>
      </c>
      <c r="E1506" t="str">
        <f>".742"</f>
        <v>.742</v>
      </c>
      <c r="F1506" t="str">
        <f>"1.156"</f>
        <v>1.156</v>
      </c>
      <c r="G1506" t="str">
        <f>".661"</f>
        <v>.661</v>
      </c>
      <c r="H1506" t="str">
        <f>".4043"</f>
        <v>.4043</v>
      </c>
    </row>
    <row r="1507" spans="1:8" ht="14.25">
      <c r="A1507">
        <v>138</v>
      </c>
      <c r="B1507" t="s">
        <v>70</v>
      </c>
      <c r="C1507" t="str">
        <f>".641"</f>
        <v>.641</v>
      </c>
      <c r="D1507" t="str">
        <f>".428"</f>
        <v>.428</v>
      </c>
      <c r="E1507" t="str">
        <f>".635"</f>
        <v>.635</v>
      </c>
      <c r="F1507" t="str">
        <f>"1.047"</f>
        <v>1.047</v>
      </c>
      <c r="G1507" t="str">
        <f>"1.383"</f>
        <v>1.383</v>
      </c>
      <c r="H1507" t="str">
        <f>".4134"</f>
        <v>.4134</v>
      </c>
    </row>
    <row r="1508" spans="1:8" ht="14.25">
      <c r="A1508">
        <v>139</v>
      </c>
      <c r="B1508" t="s">
        <v>133</v>
      </c>
      <c r="C1508" t="str">
        <f>".968"</f>
        <v>.968</v>
      </c>
      <c r="D1508" t="str">
        <f>".661"</f>
        <v>.661</v>
      </c>
      <c r="E1508" t="str">
        <f>".348"</f>
        <v>.348</v>
      </c>
      <c r="F1508" t="str">
        <f>"1.216"</f>
        <v>1.216</v>
      </c>
      <c r="G1508" t="str">
        <f>"1.034"</f>
        <v>1.034</v>
      </c>
      <c r="H1508" t="str">
        <f>".4227"</f>
        <v>.4227</v>
      </c>
    </row>
    <row r="1509" spans="1:8" ht="14.25">
      <c r="A1509">
        <v>140</v>
      </c>
      <c r="B1509" t="s">
        <v>82</v>
      </c>
      <c r="C1509" t="str">
        <f>".487"</f>
        <v>.487</v>
      </c>
      <c r="D1509" t="str">
        <f>".674"</f>
        <v>.674</v>
      </c>
      <c r="E1509" t="str">
        <f>"1.212"</f>
        <v>1.212</v>
      </c>
      <c r="F1509" t="str">
        <f>"1.154"</f>
        <v>1.154</v>
      </c>
      <c r="G1509" t="str">
        <f>".753"</f>
        <v>.753</v>
      </c>
      <c r="H1509" t="str">
        <f>".4280"</f>
        <v>.4280</v>
      </c>
    </row>
    <row r="1510" spans="1:8" ht="14.25">
      <c r="A1510">
        <v>141</v>
      </c>
      <c r="B1510" t="s">
        <v>173</v>
      </c>
      <c r="C1510" t="str">
        <f>".505"</f>
        <v>.505</v>
      </c>
      <c r="D1510" t="str">
        <f>".761"</f>
        <v>.761</v>
      </c>
      <c r="E1510" t="str">
        <f>".846"</f>
        <v>.846</v>
      </c>
      <c r="F1510" t="str">
        <f>".620"</f>
        <v>.620</v>
      </c>
      <c r="G1510" t="str">
        <f>"1.605"</f>
        <v>1.605</v>
      </c>
      <c r="H1510" t="str">
        <f>".4337"</f>
        <v>.4337</v>
      </c>
    </row>
    <row r="1511" spans="1:8" ht="14.25">
      <c r="A1511">
        <v>142</v>
      </c>
      <c r="B1511" t="s">
        <v>117</v>
      </c>
      <c r="C1511" t="str">
        <f>".725"</f>
        <v>.725</v>
      </c>
      <c r="D1511" t="str">
        <f>".466"</f>
        <v>.466</v>
      </c>
      <c r="E1511" t="str">
        <f>"1.281"</f>
        <v>1.281</v>
      </c>
      <c r="F1511" t="str">
        <f>".878"</f>
        <v>.878</v>
      </c>
      <c r="G1511" t="str">
        <f>"1.045"</f>
        <v>1.045</v>
      </c>
      <c r="H1511" t="str">
        <f>".4395"</f>
        <v>.4395</v>
      </c>
    </row>
    <row r="1512" spans="1:8" ht="14.25">
      <c r="A1512">
        <v>143</v>
      </c>
      <c r="B1512" t="s">
        <v>99</v>
      </c>
      <c r="C1512" t="str">
        <f>".812"</f>
        <v>.812</v>
      </c>
      <c r="D1512" t="str">
        <f>".867"</f>
        <v>.867</v>
      </c>
      <c r="E1512" t="str">
        <f>".836"</f>
        <v>.836</v>
      </c>
      <c r="F1512" t="str">
        <f>"1.040"</f>
        <v>1.040</v>
      </c>
      <c r="G1512" t="str">
        <f>".863"</f>
        <v>.863</v>
      </c>
      <c r="H1512" t="str">
        <f>".4418"</f>
        <v>.4418</v>
      </c>
    </row>
    <row r="1513" spans="1:8" ht="14.25">
      <c r="A1513">
        <v>144</v>
      </c>
      <c r="B1513" t="s">
        <v>91</v>
      </c>
      <c r="C1513" t="str">
        <f>"1.061"</f>
        <v>1.061</v>
      </c>
      <c r="D1513" t="str">
        <f>".747"</f>
        <v>.747</v>
      </c>
      <c r="E1513" t="str">
        <f>".802"</f>
        <v>.802</v>
      </c>
      <c r="F1513" t="str">
        <f>".867"</f>
        <v>.867</v>
      </c>
      <c r="G1513" t="str">
        <f>"1.105"</f>
        <v>1.105</v>
      </c>
      <c r="H1513" t="str">
        <f>".4582"</f>
        <v>.4582</v>
      </c>
    </row>
    <row r="1514" spans="1:8" ht="14.25">
      <c r="A1514">
        <v>145</v>
      </c>
      <c r="B1514" t="s">
        <v>73</v>
      </c>
      <c r="C1514" t="str">
        <f>"1.273"</f>
        <v>1.273</v>
      </c>
      <c r="D1514" t="str">
        <f>".696"</f>
        <v>.696</v>
      </c>
      <c r="E1514" t="str">
        <f>".728"</f>
        <v>.728</v>
      </c>
      <c r="F1514" t="str">
        <f>"1.005"</f>
        <v>1.005</v>
      </c>
      <c r="G1514" t="str">
        <f>".910"</f>
        <v>.910</v>
      </c>
      <c r="H1514" t="str">
        <f>".4612"</f>
        <v>.4612</v>
      </c>
    </row>
    <row r="1515" spans="1:8" ht="14.25">
      <c r="A1515">
        <v>146</v>
      </c>
      <c r="B1515" t="s">
        <v>67</v>
      </c>
      <c r="C1515" t="str">
        <f>".597"</f>
        <v>.597</v>
      </c>
      <c r="D1515" t="str">
        <f>".899"</f>
        <v>.899</v>
      </c>
      <c r="E1515" t="str">
        <f>"1.187"</f>
        <v>1.187</v>
      </c>
      <c r="F1515" t="str">
        <f>".998"</f>
        <v>.998</v>
      </c>
      <c r="G1515" t="str">
        <f>"1.392"</f>
        <v>1.392</v>
      </c>
      <c r="H1515" t="str">
        <f>".5073"</f>
        <v>.5073</v>
      </c>
    </row>
    <row r="1516" spans="1:8" ht="14.25">
      <c r="A1516">
        <v>147</v>
      </c>
      <c r="B1516" t="s">
        <v>131</v>
      </c>
      <c r="C1516" t="str">
        <f>".707"</f>
        <v>.707</v>
      </c>
      <c r="D1516" t="str">
        <f>".646"</f>
        <v>.646</v>
      </c>
      <c r="E1516" t="str">
        <f>"1.298"</f>
        <v>1.298</v>
      </c>
      <c r="F1516" t="str">
        <f>"1.548"</f>
        <v>1.548</v>
      </c>
      <c r="G1516" t="str">
        <f>".923"</f>
        <v>.923</v>
      </c>
      <c r="H1516" t="str">
        <f>".5122"</f>
        <v>.5122</v>
      </c>
    </row>
    <row r="1517" spans="1:8" ht="14.25">
      <c r="A1517">
        <v>148</v>
      </c>
      <c r="B1517" t="s">
        <v>164</v>
      </c>
      <c r="C1517" t="str">
        <f>".442"</f>
        <v>.442</v>
      </c>
      <c r="D1517" t="str">
        <f>"11.019"</f>
        <v>11.019</v>
      </c>
      <c r="E1517" t="str">
        <f>".735"</f>
        <v>.735</v>
      </c>
      <c r="F1517" t="str">
        <f>".807"</f>
        <v>.807</v>
      </c>
      <c r="G1517" t="str">
        <f>".430"</f>
        <v>.430</v>
      </c>
      <c r="H1517" t="str">
        <f>"1.3433"</f>
        <v>1.3433</v>
      </c>
    </row>
    <row r="1518" ht="14.25">
      <c r="A1518" t="s">
        <v>196</v>
      </c>
    </row>
    <row r="1520" ht="14.25">
      <c r="A1520" t="s">
        <v>197</v>
      </c>
    </row>
    <row r="1521" spans="1:5" ht="14.25">
      <c r="A1521" t="s">
        <v>4</v>
      </c>
      <c r="B1521" t="s">
        <v>5</v>
      </c>
      <c r="C1521" t="s">
        <v>198</v>
      </c>
      <c r="D1521" t="s">
        <v>199</v>
      </c>
      <c r="E1521" t="s">
        <v>110</v>
      </c>
    </row>
    <row r="1522" spans="1:5" ht="14.25">
      <c r="A1522" t="str">
        <f>"1"</f>
        <v>1</v>
      </c>
      <c r="B1522" t="s">
        <v>27</v>
      </c>
      <c r="C1522" t="str">
        <f>".1304"</f>
        <v>.1304</v>
      </c>
      <c r="D1522" t="str">
        <f>".2029"</f>
        <v>.2029</v>
      </c>
      <c r="E1522" t="str">
        <f>".1667"</f>
        <v>.1667</v>
      </c>
    </row>
    <row r="1523" spans="1:5" ht="14.25">
      <c r="A1523" t="str">
        <f>"2"</f>
        <v>2</v>
      </c>
      <c r="B1523" t="s">
        <v>20</v>
      </c>
      <c r="C1523" t="str">
        <f>".1864"</f>
        <v>.1864</v>
      </c>
      <c r="D1523" t="str">
        <f>".1867"</f>
        <v>.1867</v>
      </c>
      <c r="E1523" t="str">
        <f>".1866"</f>
        <v>.1866</v>
      </c>
    </row>
    <row r="1524" spans="1:5" ht="14.25">
      <c r="A1524" t="str">
        <f>"3"</f>
        <v>3</v>
      </c>
      <c r="B1524" t="s">
        <v>18</v>
      </c>
      <c r="C1524" t="str">
        <f>".2262"</f>
        <v>.2262</v>
      </c>
      <c r="D1524" t="str">
        <f>".1925"</f>
        <v>.1925</v>
      </c>
      <c r="E1524" t="str">
        <f>".2094"</f>
        <v>.2094</v>
      </c>
    </row>
    <row r="1525" spans="1:5" ht="14.25">
      <c r="A1525" t="str">
        <f>"4"</f>
        <v>4</v>
      </c>
      <c r="B1525" t="s">
        <v>150</v>
      </c>
      <c r="C1525" t="str">
        <f>".1934"</f>
        <v>.1934</v>
      </c>
      <c r="D1525" t="str">
        <f>".2332"</f>
        <v>.2332</v>
      </c>
      <c r="E1525" t="str">
        <f>".2133"</f>
        <v>.2133</v>
      </c>
    </row>
    <row r="1526" spans="1:5" ht="14.25">
      <c r="A1526" t="str">
        <f>"5"</f>
        <v>5</v>
      </c>
      <c r="B1526" t="s">
        <v>79</v>
      </c>
      <c r="C1526" t="str">
        <f>".2142"</f>
        <v>.2142</v>
      </c>
      <c r="D1526" t="str">
        <f>".2127"</f>
        <v>.2127</v>
      </c>
      <c r="E1526" t="str">
        <f>".2135"</f>
        <v>.2135</v>
      </c>
    </row>
    <row r="1527" spans="1:5" ht="14.25">
      <c r="A1527" t="str">
        <f>"6"</f>
        <v>6</v>
      </c>
      <c r="B1527" t="s">
        <v>31</v>
      </c>
      <c r="C1527" t="str">
        <f>".2250"</f>
        <v>.2250</v>
      </c>
      <c r="D1527" t="str">
        <f>".2028"</f>
        <v>.2028</v>
      </c>
      <c r="E1527" t="str">
        <f>".2139"</f>
        <v>.2139</v>
      </c>
    </row>
    <row r="1528" spans="1:5" ht="14.25">
      <c r="A1528" t="str">
        <f>"7"</f>
        <v>7</v>
      </c>
      <c r="B1528" t="s">
        <v>54</v>
      </c>
      <c r="C1528" t="str">
        <f>".2208"</f>
        <v>.2208</v>
      </c>
      <c r="D1528" t="str">
        <f>".2089"</f>
        <v>.2089</v>
      </c>
      <c r="E1528" t="str">
        <f>".2149"</f>
        <v>.2149</v>
      </c>
    </row>
    <row r="1529" spans="1:5" ht="14.25">
      <c r="A1529" t="str">
        <f>"8"</f>
        <v>8</v>
      </c>
      <c r="B1529" t="s">
        <v>19</v>
      </c>
      <c r="C1529" t="str">
        <f>".2330"</f>
        <v>.2330</v>
      </c>
      <c r="D1529" t="str">
        <f>".2009"</f>
        <v>.2009</v>
      </c>
      <c r="E1529" t="str">
        <f>".2170"</f>
        <v>.2170</v>
      </c>
    </row>
    <row r="1530" spans="1:5" ht="14.25">
      <c r="A1530" t="str">
        <f>"9"</f>
        <v>9</v>
      </c>
      <c r="B1530" t="s">
        <v>44</v>
      </c>
      <c r="C1530" t="str">
        <f>".2404"</f>
        <v>.2404</v>
      </c>
      <c r="D1530" t="str">
        <f>".1941"</f>
        <v>.1941</v>
      </c>
      <c r="E1530" t="str">
        <f>".2173"</f>
        <v>.2173</v>
      </c>
    </row>
    <row r="1531" spans="1:5" ht="14.25">
      <c r="A1531" t="str">
        <f>"10"</f>
        <v>10</v>
      </c>
      <c r="B1531" t="s">
        <v>134</v>
      </c>
      <c r="C1531" t="str">
        <f>".2240"</f>
        <v>.2240</v>
      </c>
      <c r="D1531" t="str">
        <f>".2166"</f>
        <v>.2166</v>
      </c>
      <c r="E1531" t="str">
        <f>".2203"</f>
        <v>.2203</v>
      </c>
    </row>
    <row r="1532" spans="1:5" ht="14.25">
      <c r="A1532" t="str">
        <f>"11"</f>
        <v>11</v>
      </c>
      <c r="B1532" t="s">
        <v>51</v>
      </c>
      <c r="C1532" t="str">
        <f>".2352"</f>
        <v>.2352</v>
      </c>
      <c r="D1532" t="str">
        <f>".2075"</f>
        <v>.2075</v>
      </c>
      <c r="E1532" t="str">
        <f>".2214"</f>
        <v>.2214</v>
      </c>
    </row>
    <row r="1533" spans="1:5" ht="14.25">
      <c r="A1533" t="str">
        <f>"12"</f>
        <v>12</v>
      </c>
      <c r="B1533" t="s">
        <v>36</v>
      </c>
      <c r="C1533" t="str">
        <f>".1968"</f>
        <v>.1968</v>
      </c>
      <c r="D1533" t="str">
        <f>".2492"</f>
        <v>.2492</v>
      </c>
      <c r="E1533" t="str">
        <f>".2230"</f>
        <v>.2230</v>
      </c>
    </row>
    <row r="1534" spans="1:5" ht="14.25">
      <c r="A1534" t="str">
        <f>"13"</f>
        <v>13</v>
      </c>
      <c r="B1534" t="s">
        <v>66</v>
      </c>
      <c r="C1534" t="str">
        <f>".1866"</f>
        <v>.1866</v>
      </c>
      <c r="D1534" t="str">
        <f>".2607"</f>
        <v>.2607</v>
      </c>
      <c r="E1534" t="str">
        <f>".2237"</f>
        <v>.2237</v>
      </c>
    </row>
    <row r="1535" spans="1:5" ht="14.25">
      <c r="A1535" t="str">
        <f>"14"</f>
        <v>14</v>
      </c>
      <c r="B1535" t="s">
        <v>38</v>
      </c>
      <c r="C1535" t="str">
        <f>".2236"</f>
        <v>.2236</v>
      </c>
      <c r="D1535" t="str">
        <f>".2253"</f>
        <v>.2253</v>
      </c>
      <c r="E1535" t="str">
        <f>".2245"</f>
        <v>.2245</v>
      </c>
    </row>
    <row r="1536" spans="1:5" ht="14.25">
      <c r="A1536" t="str">
        <f>"15"</f>
        <v>15</v>
      </c>
      <c r="B1536" t="s">
        <v>145</v>
      </c>
      <c r="C1536" t="str">
        <f>".2282"</f>
        <v>.2282</v>
      </c>
      <c r="D1536" t="str">
        <f>".2213"</f>
        <v>.2213</v>
      </c>
      <c r="E1536" t="str">
        <f>".2248"</f>
        <v>.2248</v>
      </c>
    </row>
    <row r="1537" spans="1:5" ht="14.25">
      <c r="A1537" t="str">
        <f>"16"</f>
        <v>16</v>
      </c>
      <c r="B1537" t="s">
        <v>62</v>
      </c>
      <c r="C1537" t="str">
        <f>".2366"</f>
        <v>.2366</v>
      </c>
      <c r="D1537" t="str">
        <f>".2138"</f>
        <v>.2138</v>
      </c>
      <c r="E1537" t="str">
        <f>".2252"</f>
        <v>.2252</v>
      </c>
    </row>
    <row r="1538" spans="1:5" ht="14.25">
      <c r="A1538" t="str">
        <f>"17"</f>
        <v>17</v>
      </c>
      <c r="B1538" t="s">
        <v>29</v>
      </c>
      <c r="C1538" t="str">
        <f>".2146"</f>
        <v>.2146</v>
      </c>
      <c r="D1538" t="str">
        <f>".2376"</f>
        <v>.2376</v>
      </c>
      <c r="E1538" t="str">
        <f>".2261"</f>
        <v>.2261</v>
      </c>
    </row>
    <row r="1539" spans="1:5" ht="14.25">
      <c r="A1539" t="str">
        <f>"18"</f>
        <v>18</v>
      </c>
      <c r="B1539" t="s">
        <v>17</v>
      </c>
      <c r="C1539" t="str">
        <f>".2834"</f>
        <v>.2834</v>
      </c>
      <c r="D1539" t="str">
        <f>".1742"</f>
        <v>.1742</v>
      </c>
      <c r="E1539" t="str">
        <f>".2288"</f>
        <v>.2288</v>
      </c>
    </row>
    <row r="1540" spans="1:5" ht="14.25">
      <c r="A1540" t="str">
        <f>"19"</f>
        <v>19</v>
      </c>
      <c r="B1540" t="s">
        <v>23</v>
      </c>
      <c r="C1540" t="str">
        <f>".2184"</f>
        <v>.2184</v>
      </c>
      <c r="D1540" t="str">
        <f>".2401"</f>
        <v>.2401</v>
      </c>
      <c r="E1540" t="str">
        <f>".2293"</f>
        <v>.2293</v>
      </c>
    </row>
    <row r="1541" spans="1:5" ht="14.25">
      <c r="A1541" t="str">
        <f>"20"</f>
        <v>20</v>
      </c>
      <c r="B1541" t="s">
        <v>15</v>
      </c>
      <c r="C1541" t="str">
        <f>".1842"</f>
        <v>.1842</v>
      </c>
      <c r="D1541" t="str">
        <f>".2755"</f>
        <v>.2755</v>
      </c>
      <c r="E1541" t="str">
        <f>".2299"</f>
        <v>.2299</v>
      </c>
    </row>
    <row r="1542" spans="1:5" ht="14.25">
      <c r="A1542" t="str">
        <f>"21"</f>
        <v>21</v>
      </c>
      <c r="B1542" t="s">
        <v>46</v>
      </c>
      <c r="C1542" t="str">
        <f>".2266"</f>
        <v>.2266</v>
      </c>
      <c r="D1542" t="str">
        <f>".2391"</f>
        <v>.2391</v>
      </c>
      <c r="E1542" t="str">
        <f>".2329"</f>
        <v>.2329</v>
      </c>
    </row>
    <row r="1543" spans="1:5" ht="14.25">
      <c r="A1543" t="str">
        <f>"22"</f>
        <v>22</v>
      </c>
      <c r="B1543" t="s">
        <v>30</v>
      </c>
      <c r="C1543" t="str">
        <f>".2164"</f>
        <v>.2164</v>
      </c>
      <c r="D1543" t="str">
        <f>".2533"</f>
        <v>.2533</v>
      </c>
      <c r="E1543" t="str">
        <f>".2349"</f>
        <v>.2349</v>
      </c>
    </row>
    <row r="1544" spans="1:5" ht="14.25">
      <c r="A1544" t="str">
        <f>"23"</f>
        <v>23</v>
      </c>
      <c r="B1544" t="s">
        <v>39</v>
      </c>
      <c r="C1544" t="str">
        <f>".2378"</f>
        <v>.2378</v>
      </c>
      <c r="D1544" t="str">
        <f>".2326"</f>
        <v>.2326</v>
      </c>
      <c r="E1544" t="str">
        <f>".2352"</f>
        <v>.2352</v>
      </c>
    </row>
    <row r="1545" spans="1:5" ht="14.25">
      <c r="A1545" t="str">
        <f>"24"</f>
        <v>24</v>
      </c>
      <c r="B1545" t="s">
        <v>42</v>
      </c>
      <c r="C1545" t="str">
        <f>".2396"</f>
        <v>.2396</v>
      </c>
      <c r="D1545" t="str">
        <f>".2311"</f>
        <v>.2311</v>
      </c>
      <c r="E1545" t="str">
        <f>".2354"</f>
        <v>.2354</v>
      </c>
    </row>
    <row r="1546" spans="1:5" ht="14.25">
      <c r="A1546" t="str">
        <f>"25"</f>
        <v>25</v>
      </c>
      <c r="B1546" t="s">
        <v>85</v>
      </c>
      <c r="C1546" t="str">
        <f>".2346"</f>
        <v>.2346</v>
      </c>
      <c r="D1546" t="str">
        <f>".2381"</f>
        <v>.2381</v>
      </c>
      <c r="E1546" t="str">
        <f>".2364"</f>
        <v>.2364</v>
      </c>
    </row>
    <row r="1547" spans="1:5" ht="14.25">
      <c r="A1547" t="str">
        <f>"26"</f>
        <v>26</v>
      </c>
      <c r="B1547" t="s">
        <v>60</v>
      </c>
      <c r="C1547" t="str">
        <f>".2442"</f>
        <v>.2442</v>
      </c>
      <c r="D1547" t="str">
        <f>".2297"</f>
        <v>.2297</v>
      </c>
      <c r="E1547" t="str">
        <f>".2370"</f>
        <v>.2370</v>
      </c>
    </row>
    <row r="1548" spans="1:5" ht="14.25">
      <c r="A1548" t="str">
        <f>"27"</f>
        <v>27</v>
      </c>
      <c r="B1548" t="s">
        <v>26</v>
      </c>
      <c r="C1548" t="str">
        <f>".2270"</f>
        <v>.2270</v>
      </c>
      <c r="D1548" t="str">
        <f>".2523"</f>
        <v>.2523</v>
      </c>
      <c r="E1548" t="str">
        <f>".2397"</f>
        <v>.2397</v>
      </c>
    </row>
    <row r="1549" spans="1:5" ht="14.25">
      <c r="A1549" t="str">
        <f>"28"</f>
        <v>28</v>
      </c>
      <c r="B1549" t="s">
        <v>63</v>
      </c>
      <c r="C1549" t="str">
        <f>".2570"</f>
        <v>.2570</v>
      </c>
      <c r="D1549" t="str">
        <f>".2380"</f>
        <v>.2380</v>
      </c>
      <c r="E1549" t="str">
        <f>".2475"</f>
        <v>.2475</v>
      </c>
    </row>
    <row r="1550" spans="1:5" ht="14.25">
      <c r="A1550" t="str">
        <f>"29"</f>
        <v>29</v>
      </c>
      <c r="B1550" t="s">
        <v>45</v>
      </c>
      <c r="C1550" t="str">
        <f>".2536"</f>
        <v>.2536</v>
      </c>
      <c r="D1550" t="str">
        <f>".2432"</f>
        <v>.2432</v>
      </c>
      <c r="E1550" t="str">
        <f>".2484"</f>
        <v>.2484</v>
      </c>
    </row>
    <row r="1551" spans="1:5" ht="14.25">
      <c r="A1551" t="str">
        <f>"30"</f>
        <v>30</v>
      </c>
      <c r="B1551" t="s">
        <v>55</v>
      </c>
      <c r="C1551" t="str">
        <f>".2216"</f>
        <v>.2216</v>
      </c>
      <c r="D1551" t="str">
        <f>".2754"</f>
        <v>.2754</v>
      </c>
      <c r="E1551" t="str">
        <f>".2485"</f>
        <v>.2485</v>
      </c>
    </row>
    <row r="1552" spans="1:5" ht="14.25">
      <c r="A1552" t="str">
        <f>"31"</f>
        <v>31</v>
      </c>
      <c r="B1552" t="s">
        <v>77</v>
      </c>
      <c r="C1552" t="str">
        <f>".2624"</f>
        <v>.2624</v>
      </c>
      <c r="D1552" t="str">
        <f>".2369"</f>
        <v>.2369</v>
      </c>
      <c r="E1552" t="str">
        <f>".2497"</f>
        <v>.2497</v>
      </c>
    </row>
    <row r="1553" spans="1:5" ht="14.25">
      <c r="A1553" t="str">
        <f>"32"</f>
        <v>32</v>
      </c>
      <c r="B1553" t="s">
        <v>125</v>
      </c>
      <c r="C1553" t="str">
        <f>".2660"</f>
        <v>.2660</v>
      </c>
      <c r="D1553" t="str">
        <f>".2379"</f>
        <v>.2379</v>
      </c>
      <c r="E1553" t="str">
        <f>".2520"</f>
        <v>.2520</v>
      </c>
    </row>
    <row r="1554" spans="1:5" ht="14.25">
      <c r="A1554" t="str">
        <f>"33"</f>
        <v>33</v>
      </c>
      <c r="B1554" t="s">
        <v>148</v>
      </c>
      <c r="C1554" t="str">
        <f>".2142"</f>
        <v>.2142</v>
      </c>
      <c r="D1554" t="str">
        <f>".2898"</f>
        <v>.2898</v>
      </c>
      <c r="E1554" t="str">
        <f>".2520"</f>
        <v>.2520</v>
      </c>
    </row>
    <row r="1555" spans="1:5" ht="14.25">
      <c r="A1555" t="str">
        <f>"34"</f>
        <v>34</v>
      </c>
      <c r="B1555" t="s">
        <v>152</v>
      </c>
      <c r="C1555" t="str">
        <f>".2182"</f>
        <v>.2182</v>
      </c>
      <c r="D1555" t="str">
        <f>".2862"</f>
        <v>.2862</v>
      </c>
      <c r="E1555" t="str">
        <f>".2522"</f>
        <v>.2522</v>
      </c>
    </row>
    <row r="1556" spans="1:5" ht="14.25">
      <c r="A1556" t="str">
        <f>"35"</f>
        <v>35</v>
      </c>
      <c r="B1556" t="s">
        <v>56</v>
      </c>
      <c r="C1556" t="str">
        <f>".1990"</f>
        <v>.1990</v>
      </c>
      <c r="D1556" t="str">
        <f>".3056"</f>
        <v>.3056</v>
      </c>
      <c r="E1556" t="str">
        <f>".2523"</f>
        <v>.2523</v>
      </c>
    </row>
    <row r="1557" spans="1:5" ht="14.25">
      <c r="A1557" t="str">
        <f>"36"</f>
        <v>36</v>
      </c>
      <c r="B1557" t="s">
        <v>34</v>
      </c>
      <c r="C1557" t="str">
        <f>".2596"</f>
        <v>.2596</v>
      </c>
      <c r="D1557" t="str">
        <f>".2480"</f>
        <v>.2480</v>
      </c>
      <c r="E1557" t="str">
        <f>".2538"</f>
        <v>.2538</v>
      </c>
    </row>
    <row r="1558" spans="1:5" ht="14.25">
      <c r="A1558" t="str">
        <f>"37"</f>
        <v>37</v>
      </c>
      <c r="B1558" t="s">
        <v>101</v>
      </c>
      <c r="C1558" t="str">
        <f>".2288"</f>
        <v>.2288</v>
      </c>
      <c r="D1558" t="str">
        <f>".2810"</f>
        <v>.2810</v>
      </c>
      <c r="E1558" t="str">
        <f>".2549"</f>
        <v>.2549</v>
      </c>
    </row>
    <row r="1559" spans="1:5" ht="14.25">
      <c r="A1559" t="str">
        <f>"38"</f>
        <v>38</v>
      </c>
      <c r="B1559" t="s">
        <v>40</v>
      </c>
      <c r="C1559" t="str">
        <f>".2430"</f>
        <v>.2430</v>
      </c>
      <c r="D1559" t="str">
        <f>".2679"</f>
        <v>.2679</v>
      </c>
      <c r="E1559" t="str">
        <f>".2555"</f>
        <v>.2555</v>
      </c>
    </row>
    <row r="1560" spans="1:5" ht="14.25">
      <c r="A1560" t="str">
        <f>"39"</f>
        <v>39</v>
      </c>
      <c r="B1560" t="s">
        <v>71</v>
      </c>
      <c r="C1560" t="str">
        <f>".2410"</f>
        <v>.2410</v>
      </c>
      <c r="D1560" t="str">
        <f>".2717"</f>
        <v>.2717</v>
      </c>
      <c r="E1560" t="str">
        <f>".2564"</f>
        <v>.2564</v>
      </c>
    </row>
    <row r="1561" spans="1:5" ht="14.25">
      <c r="A1561" t="str">
        <f>"40"</f>
        <v>40</v>
      </c>
      <c r="B1561" t="s">
        <v>28</v>
      </c>
      <c r="C1561" t="str">
        <f>".2548"</f>
        <v>.2548</v>
      </c>
      <c r="D1561" t="str">
        <f>".2637"</f>
        <v>.2637</v>
      </c>
      <c r="E1561" t="str">
        <f>".2593"</f>
        <v>.2593</v>
      </c>
    </row>
    <row r="1562" spans="1:5" ht="14.25">
      <c r="A1562" t="str">
        <f>"41"</f>
        <v>41</v>
      </c>
      <c r="B1562" t="s">
        <v>120</v>
      </c>
      <c r="C1562" t="str">
        <f>".2492"</f>
        <v>.2492</v>
      </c>
      <c r="D1562" t="str">
        <f>".2719"</f>
        <v>.2719</v>
      </c>
      <c r="E1562" t="str">
        <f>".2606"</f>
        <v>.2606</v>
      </c>
    </row>
    <row r="1563" spans="1:5" ht="14.25">
      <c r="A1563" t="str">
        <f>"42"</f>
        <v>42</v>
      </c>
      <c r="B1563" t="s">
        <v>16</v>
      </c>
      <c r="C1563" t="str">
        <f>".2720"</f>
        <v>.2720</v>
      </c>
      <c r="D1563" t="str">
        <f>".2499"</f>
        <v>.2499</v>
      </c>
      <c r="E1563" t="str">
        <f>".2610"</f>
        <v>.2610</v>
      </c>
    </row>
    <row r="1564" spans="1:5" ht="14.25">
      <c r="A1564" t="str">
        <f>"43"</f>
        <v>43</v>
      </c>
      <c r="B1564" t="s">
        <v>122</v>
      </c>
      <c r="C1564" t="str">
        <f>".2976"</f>
        <v>.2976</v>
      </c>
      <c r="D1564" t="str">
        <f>".2255"</f>
        <v>.2255</v>
      </c>
      <c r="E1564" t="str">
        <f>".2616"</f>
        <v>.2616</v>
      </c>
    </row>
    <row r="1565" spans="1:5" ht="14.25">
      <c r="A1565" t="str">
        <f>"44"</f>
        <v>44</v>
      </c>
      <c r="B1565" t="s">
        <v>111</v>
      </c>
      <c r="C1565" t="str">
        <f>".1932"</f>
        <v>.1932</v>
      </c>
      <c r="D1565" t="str">
        <f>".3303"</f>
        <v>.3303</v>
      </c>
      <c r="E1565" t="str">
        <f>".2618"</f>
        <v>.2618</v>
      </c>
    </row>
    <row r="1566" spans="1:5" ht="14.25">
      <c r="A1566" t="str">
        <f>"45"</f>
        <v>45</v>
      </c>
      <c r="B1566" t="s">
        <v>48</v>
      </c>
      <c r="C1566" t="str">
        <f>".2584"</f>
        <v>.2584</v>
      </c>
      <c r="D1566" t="str">
        <f>".2661"</f>
        <v>.2661</v>
      </c>
      <c r="E1566" t="str">
        <f>".2623"</f>
        <v>.2623</v>
      </c>
    </row>
    <row r="1567" spans="1:5" ht="14.25">
      <c r="A1567" t="str">
        <f>"46"</f>
        <v>46</v>
      </c>
      <c r="B1567" t="s">
        <v>21</v>
      </c>
      <c r="C1567" t="str">
        <f>".3156"</f>
        <v>.3156</v>
      </c>
      <c r="D1567" t="str">
        <f>".2111"</f>
        <v>.2111</v>
      </c>
      <c r="E1567" t="str">
        <f>".2634"</f>
        <v>.2634</v>
      </c>
    </row>
    <row r="1568" spans="1:5" ht="14.25">
      <c r="A1568" t="str">
        <f>"47"</f>
        <v>47</v>
      </c>
      <c r="B1568" t="s">
        <v>84</v>
      </c>
      <c r="C1568" t="str">
        <f>".2216"</f>
        <v>.2216</v>
      </c>
      <c r="D1568" t="str">
        <f>".3051"</f>
        <v>.3051</v>
      </c>
      <c r="E1568" t="str">
        <f>".2634"</f>
        <v>.2634</v>
      </c>
    </row>
    <row r="1569" spans="1:5" ht="14.25">
      <c r="A1569" t="str">
        <f>"48"</f>
        <v>48</v>
      </c>
      <c r="B1569" t="s">
        <v>157</v>
      </c>
      <c r="C1569" t="str">
        <f>".2648"</f>
        <v>.2648</v>
      </c>
      <c r="D1569" t="str">
        <f>".2635"</f>
        <v>.2635</v>
      </c>
      <c r="E1569" t="str">
        <f>".2642"</f>
        <v>.2642</v>
      </c>
    </row>
    <row r="1570" spans="1:5" ht="14.25">
      <c r="A1570" t="str">
        <f>"49"</f>
        <v>49</v>
      </c>
      <c r="B1570" t="s">
        <v>127</v>
      </c>
      <c r="C1570" t="str">
        <f>".2768"</f>
        <v>.2768</v>
      </c>
      <c r="D1570" t="str">
        <f>".2524"</f>
        <v>.2524</v>
      </c>
      <c r="E1570" t="str">
        <f>".2646"</f>
        <v>.2646</v>
      </c>
    </row>
    <row r="1571" spans="1:5" ht="14.25">
      <c r="A1571" t="str">
        <f>"50"</f>
        <v>50</v>
      </c>
      <c r="B1571" t="s">
        <v>41</v>
      </c>
      <c r="C1571" t="str">
        <f>".2464"</f>
        <v>.2464</v>
      </c>
      <c r="D1571" t="str">
        <f>".2846"</f>
        <v>.2846</v>
      </c>
      <c r="E1571" t="str">
        <f>".2655"</f>
        <v>.2655</v>
      </c>
    </row>
    <row r="1572" spans="1:5" ht="14.25">
      <c r="A1572" t="str">
        <f>"51"</f>
        <v>51</v>
      </c>
      <c r="B1572" t="s">
        <v>93</v>
      </c>
      <c r="C1572" t="str">
        <f>".2290"</f>
        <v>.2290</v>
      </c>
      <c r="D1572" t="str">
        <f>".3075"</f>
        <v>.3075</v>
      </c>
      <c r="E1572" t="str">
        <f>".2683"</f>
        <v>.2683</v>
      </c>
    </row>
    <row r="1573" spans="1:5" ht="14.25">
      <c r="A1573" t="str">
        <f>"52"</f>
        <v>52</v>
      </c>
      <c r="B1573" t="s">
        <v>149</v>
      </c>
      <c r="C1573" t="str">
        <f>".2684"</f>
        <v>.2684</v>
      </c>
      <c r="D1573" t="str">
        <f>".2682"</f>
        <v>.2682</v>
      </c>
      <c r="E1573" t="str">
        <f>".2683"</f>
        <v>.2683</v>
      </c>
    </row>
    <row r="1574" spans="1:5" ht="14.25">
      <c r="A1574" t="str">
        <f>"53"</f>
        <v>53</v>
      </c>
      <c r="B1574" t="s">
        <v>115</v>
      </c>
      <c r="C1574" t="str">
        <f>".2604"</f>
        <v>.2604</v>
      </c>
      <c r="D1574" t="str">
        <f>".2782"</f>
        <v>.2782</v>
      </c>
      <c r="E1574" t="str">
        <f>".2693"</f>
        <v>.2693</v>
      </c>
    </row>
    <row r="1575" spans="1:5" ht="14.25">
      <c r="A1575" t="str">
        <f>"54"</f>
        <v>54</v>
      </c>
      <c r="B1575" t="s">
        <v>33</v>
      </c>
      <c r="C1575" t="str">
        <f>".2726"</f>
        <v>.2726</v>
      </c>
      <c r="D1575" t="str">
        <f>".2688"</f>
        <v>.2688</v>
      </c>
      <c r="E1575" t="str">
        <f>".2707"</f>
        <v>.2707</v>
      </c>
    </row>
    <row r="1576" spans="1:5" ht="14.25">
      <c r="A1576" t="str">
        <f>"55"</f>
        <v>55</v>
      </c>
      <c r="B1576" t="s">
        <v>24</v>
      </c>
      <c r="C1576" t="str">
        <f>".2646"</f>
        <v>.2646</v>
      </c>
      <c r="D1576" t="str">
        <f>".2788"</f>
        <v>.2788</v>
      </c>
      <c r="E1576" t="str">
        <f>".2717"</f>
        <v>.2717</v>
      </c>
    </row>
    <row r="1577" spans="1:5" ht="14.25">
      <c r="A1577" t="str">
        <f>"56"</f>
        <v>56</v>
      </c>
      <c r="B1577" t="s">
        <v>80</v>
      </c>
      <c r="C1577" t="str">
        <f>".2310"</f>
        <v>.2310</v>
      </c>
      <c r="D1577" t="str">
        <f>".3133"</f>
        <v>.3133</v>
      </c>
      <c r="E1577" t="str">
        <f>".2722"</f>
        <v>.2722</v>
      </c>
    </row>
    <row r="1578" spans="1:5" ht="14.25">
      <c r="A1578" t="str">
        <f>"57"</f>
        <v>57</v>
      </c>
      <c r="B1578" t="s">
        <v>25</v>
      </c>
      <c r="C1578" t="str">
        <f>".2822"</f>
        <v>.2822</v>
      </c>
      <c r="D1578" t="str">
        <f>".2687"</f>
        <v>.2687</v>
      </c>
      <c r="E1578" t="str">
        <f>".2755"</f>
        <v>.2755</v>
      </c>
    </row>
    <row r="1579" spans="1:5" ht="14.25">
      <c r="A1579" t="str">
        <f>"58"</f>
        <v>58</v>
      </c>
      <c r="B1579" t="s">
        <v>141</v>
      </c>
      <c r="C1579" t="str">
        <f>".2886"</f>
        <v>.2886</v>
      </c>
      <c r="D1579" t="str">
        <f>".2643"</f>
        <v>.2643</v>
      </c>
      <c r="E1579" t="str">
        <f>".2765"</f>
        <v>.2765</v>
      </c>
    </row>
    <row r="1580" spans="1:5" ht="14.25">
      <c r="A1580" t="str">
        <f>"59"</f>
        <v>59</v>
      </c>
      <c r="B1580" t="s">
        <v>169</v>
      </c>
      <c r="C1580" t="str">
        <f>".3268"</f>
        <v>.3268</v>
      </c>
      <c r="D1580" t="str">
        <f>".2279"</f>
        <v>.2279</v>
      </c>
      <c r="E1580" t="str">
        <f>".2774"</f>
        <v>.2774</v>
      </c>
    </row>
    <row r="1581" spans="1:5" ht="14.25">
      <c r="A1581" t="str">
        <f>"60"</f>
        <v>60</v>
      </c>
      <c r="B1581" t="s">
        <v>92</v>
      </c>
      <c r="C1581" t="str">
        <f>".2692"</f>
        <v>.2692</v>
      </c>
      <c r="D1581" t="str">
        <f>".2866"</f>
        <v>.2866</v>
      </c>
      <c r="E1581" t="str">
        <f>".2779"</f>
        <v>.2779</v>
      </c>
    </row>
    <row r="1582" spans="1:5" ht="14.25">
      <c r="A1582" t="str">
        <f>"61"</f>
        <v>61</v>
      </c>
      <c r="B1582" t="s">
        <v>43</v>
      </c>
      <c r="C1582" t="str">
        <f>".2416"</f>
        <v>.2416</v>
      </c>
      <c r="D1582" t="str">
        <f>".3173"</f>
        <v>.3173</v>
      </c>
      <c r="E1582" t="str">
        <f>".2795"</f>
        <v>.2795</v>
      </c>
    </row>
    <row r="1583" spans="1:5" ht="14.25">
      <c r="A1583" t="str">
        <f>"62"</f>
        <v>62</v>
      </c>
      <c r="B1583" t="s">
        <v>124</v>
      </c>
      <c r="C1583" t="str">
        <f>".2614"</f>
        <v>.2614</v>
      </c>
      <c r="D1583" t="str">
        <f>".2994"</f>
        <v>.2994</v>
      </c>
      <c r="E1583" t="str">
        <f>".2804"</f>
        <v>.2804</v>
      </c>
    </row>
    <row r="1584" spans="1:5" ht="14.25">
      <c r="A1584" t="str">
        <f>"63"</f>
        <v>63</v>
      </c>
      <c r="B1584" t="s">
        <v>49</v>
      </c>
      <c r="C1584" t="str">
        <f>".2580"</f>
        <v>.2580</v>
      </c>
      <c r="D1584" t="str">
        <f>".3029"</f>
        <v>.3029</v>
      </c>
      <c r="E1584" t="str">
        <f>".2805"</f>
        <v>.2805</v>
      </c>
    </row>
    <row r="1585" spans="1:5" ht="14.25">
      <c r="A1585" t="str">
        <f>"64"</f>
        <v>64</v>
      </c>
      <c r="B1585" t="s">
        <v>72</v>
      </c>
      <c r="C1585" t="str">
        <f>".2746"</f>
        <v>.2746</v>
      </c>
      <c r="D1585" t="str">
        <f>".2863"</f>
        <v>.2863</v>
      </c>
      <c r="E1585" t="str">
        <f>".2805"</f>
        <v>.2805</v>
      </c>
    </row>
    <row r="1586" spans="1:5" ht="14.25">
      <c r="A1586" t="str">
        <f>"65"</f>
        <v>65</v>
      </c>
      <c r="B1586" t="s">
        <v>69</v>
      </c>
      <c r="C1586" t="str">
        <f>".2866"</f>
        <v>.2866</v>
      </c>
      <c r="D1586" t="str">
        <f>".2754"</f>
        <v>.2754</v>
      </c>
      <c r="E1586" t="str">
        <f>".2810"</f>
        <v>.2810</v>
      </c>
    </row>
    <row r="1587" spans="1:5" ht="14.25">
      <c r="A1587" t="str">
        <f>"66"</f>
        <v>66</v>
      </c>
      <c r="B1587" t="s">
        <v>159</v>
      </c>
      <c r="C1587" t="str">
        <f>".3106"</f>
        <v>.3106</v>
      </c>
      <c r="D1587" t="str">
        <f>".2535"</f>
        <v>.2535</v>
      </c>
      <c r="E1587" t="str">
        <f>".2821"</f>
        <v>.2821</v>
      </c>
    </row>
    <row r="1588" spans="1:5" ht="14.25">
      <c r="A1588" t="str">
        <f>"67"</f>
        <v>67</v>
      </c>
      <c r="B1588" t="s">
        <v>116</v>
      </c>
      <c r="C1588" t="str">
        <f>".2506"</f>
        <v>.2506</v>
      </c>
      <c r="D1588" t="str">
        <f>".3203"</f>
        <v>.3203</v>
      </c>
      <c r="E1588" t="str">
        <f>".2855"</f>
        <v>.2855</v>
      </c>
    </row>
    <row r="1589" spans="1:5" ht="14.25">
      <c r="A1589" t="str">
        <f>"68"</f>
        <v>68</v>
      </c>
      <c r="B1589" t="s">
        <v>37</v>
      </c>
      <c r="C1589" t="str">
        <f>".2524"</f>
        <v>.2524</v>
      </c>
      <c r="D1589" t="str">
        <f>".3198"</f>
        <v>.3198</v>
      </c>
      <c r="E1589" t="str">
        <f>".2861"</f>
        <v>.2861</v>
      </c>
    </row>
    <row r="1590" spans="1:5" ht="14.25">
      <c r="A1590" t="str">
        <f>"69"</f>
        <v>69</v>
      </c>
      <c r="B1590" t="s">
        <v>32</v>
      </c>
      <c r="C1590" t="str">
        <f>".2802"</f>
        <v>.2802</v>
      </c>
      <c r="D1590" t="str">
        <f>".2964"</f>
        <v>.2964</v>
      </c>
      <c r="E1590" t="str">
        <f>".2883"</f>
        <v>.2883</v>
      </c>
    </row>
    <row r="1591" spans="1:5" ht="14.25">
      <c r="A1591" t="str">
        <f>"70"</f>
        <v>70</v>
      </c>
      <c r="B1591" t="s">
        <v>158</v>
      </c>
      <c r="C1591" t="str">
        <f>".2656"</f>
        <v>.2656</v>
      </c>
      <c r="D1591" t="str">
        <f>".3131"</f>
        <v>.3131</v>
      </c>
      <c r="E1591" t="str">
        <f>".2894"</f>
        <v>.2894</v>
      </c>
    </row>
    <row r="1592" spans="1:5" ht="14.25">
      <c r="A1592" t="str">
        <f>"71"</f>
        <v>71</v>
      </c>
      <c r="B1592" t="s">
        <v>95</v>
      </c>
      <c r="C1592" t="str">
        <f>".2708"</f>
        <v>.2708</v>
      </c>
      <c r="D1592" t="str">
        <f>".3080"</f>
        <v>.3080</v>
      </c>
      <c r="E1592" t="str">
        <f>".2894"</f>
        <v>.2894</v>
      </c>
    </row>
    <row r="1593" spans="1:5" ht="14.25">
      <c r="A1593" t="str">
        <f>"72"</f>
        <v>72</v>
      </c>
      <c r="B1593" t="s">
        <v>89</v>
      </c>
      <c r="C1593" t="str">
        <f>".2876"</f>
        <v>.2876</v>
      </c>
      <c r="D1593" t="str">
        <f>".2921"</f>
        <v>.2921</v>
      </c>
      <c r="E1593" t="str">
        <f>".2899"</f>
        <v>.2899</v>
      </c>
    </row>
    <row r="1594" spans="1:5" ht="14.25">
      <c r="A1594" t="str">
        <f>"73"</f>
        <v>73</v>
      </c>
      <c r="B1594" t="s">
        <v>123</v>
      </c>
      <c r="C1594" t="str">
        <f>".2784"</f>
        <v>.2784</v>
      </c>
      <c r="D1594" t="str">
        <f>".3036"</f>
        <v>.3036</v>
      </c>
      <c r="E1594" t="str">
        <f>".2910"</f>
        <v>.2910</v>
      </c>
    </row>
    <row r="1595" spans="1:5" ht="14.25">
      <c r="A1595" t="str">
        <f>"74"</f>
        <v>74</v>
      </c>
      <c r="B1595" t="s">
        <v>179</v>
      </c>
      <c r="C1595" t="str">
        <f>".2412"</f>
        <v>.2412</v>
      </c>
      <c r="D1595" t="str">
        <f>".3426"</f>
        <v>.3426</v>
      </c>
      <c r="E1595" t="str">
        <f>".2919"</f>
        <v>.2919</v>
      </c>
    </row>
    <row r="1596" spans="1:5" ht="14.25">
      <c r="A1596" t="str">
        <f>"75"</f>
        <v>75</v>
      </c>
      <c r="B1596" t="s">
        <v>139</v>
      </c>
      <c r="C1596" t="str">
        <f>".2598"</f>
        <v>.2598</v>
      </c>
      <c r="D1596" t="str">
        <f>".3245"</f>
        <v>.3245</v>
      </c>
      <c r="E1596" t="str">
        <f>".2922"</f>
        <v>.2922</v>
      </c>
    </row>
    <row r="1597" spans="1:5" ht="14.25">
      <c r="A1597" t="str">
        <f>"76"</f>
        <v>76</v>
      </c>
      <c r="B1597" t="s">
        <v>121</v>
      </c>
      <c r="C1597" t="str">
        <f>".2804"</f>
        <v>.2804</v>
      </c>
      <c r="D1597" t="str">
        <f>".3044"</f>
        <v>.3044</v>
      </c>
      <c r="E1597" t="str">
        <f>".2924"</f>
        <v>.2924</v>
      </c>
    </row>
    <row r="1598" spans="1:5" ht="14.25">
      <c r="A1598" t="str">
        <f>"77"</f>
        <v>77</v>
      </c>
      <c r="B1598" t="s">
        <v>90</v>
      </c>
      <c r="C1598" t="str">
        <f>".2566"</f>
        <v>.2566</v>
      </c>
      <c r="D1598" t="str">
        <f>".3288"</f>
        <v>.3288</v>
      </c>
      <c r="E1598" t="str">
        <f>".2927"</f>
        <v>.2927</v>
      </c>
    </row>
    <row r="1599" spans="1:5" ht="14.25">
      <c r="A1599" t="str">
        <f>"78"</f>
        <v>78</v>
      </c>
      <c r="B1599" t="s">
        <v>126</v>
      </c>
      <c r="C1599" t="str">
        <f>".2796"</f>
        <v>.2796</v>
      </c>
      <c r="D1599" t="str">
        <f>".3072"</f>
        <v>.3072</v>
      </c>
      <c r="E1599" t="str">
        <f>".2934"</f>
        <v>.2934</v>
      </c>
    </row>
    <row r="1600" spans="1:5" ht="14.25">
      <c r="A1600" t="str">
        <f>"79"</f>
        <v>79</v>
      </c>
      <c r="B1600" t="s">
        <v>86</v>
      </c>
      <c r="C1600" t="str">
        <f>".2764"</f>
        <v>.2764</v>
      </c>
      <c r="D1600" t="str">
        <f>".3112"</f>
        <v>.3112</v>
      </c>
      <c r="E1600" t="str">
        <f>".2938"</f>
        <v>.2938</v>
      </c>
    </row>
    <row r="1601" spans="1:5" ht="14.25">
      <c r="A1601" t="str">
        <f>"80"</f>
        <v>80</v>
      </c>
      <c r="B1601" t="s">
        <v>156</v>
      </c>
      <c r="C1601" t="str">
        <f>".2982"</f>
        <v>.2982</v>
      </c>
      <c r="D1601" t="str">
        <f>".2920"</f>
        <v>.2920</v>
      </c>
      <c r="E1601" t="str">
        <f>".2951"</f>
        <v>.2951</v>
      </c>
    </row>
    <row r="1602" spans="1:5" ht="14.25">
      <c r="A1602" t="str">
        <f>"81"</f>
        <v>81</v>
      </c>
      <c r="B1602" t="s">
        <v>147</v>
      </c>
      <c r="C1602" t="str">
        <f>".3398"</f>
        <v>.3398</v>
      </c>
      <c r="D1602" t="str">
        <f>".2536"</f>
        <v>.2536</v>
      </c>
      <c r="E1602" t="str">
        <f>".2967"</f>
        <v>.2967</v>
      </c>
    </row>
    <row r="1603" spans="1:5" ht="14.25">
      <c r="A1603" t="str">
        <f>"82"</f>
        <v>82</v>
      </c>
      <c r="B1603" t="s">
        <v>68</v>
      </c>
      <c r="C1603" t="str">
        <f>".2788"</f>
        <v>.2788</v>
      </c>
      <c r="D1603" t="str">
        <f>".3188"</f>
        <v>.3188</v>
      </c>
      <c r="E1603" t="str">
        <f>".2988"</f>
        <v>.2988</v>
      </c>
    </row>
    <row r="1604" spans="1:5" ht="14.25">
      <c r="A1604" t="str">
        <f>"83"</f>
        <v>83</v>
      </c>
      <c r="B1604" t="s">
        <v>64</v>
      </c>
      <c r="C1604" t="str">
        <f>".3346"</f>
        <v>.3346</v>
      </c>
      <c r="D1604" t="str">
        <f>".2646"</f>
        <v>.2646</v>
      </c>
      <c r="E1604" t="str">
        <f>".2996"</f>
        <v>.2996</v>
      </c>
    </row>
    <row r="1605" spans="1:5" ht="14.25">
      <c r="A1605" t="str">
        <f>"84"</f>
        <v>84</v>
      </c>
      <c r="B1605" t="s">
        <v>59</v>
      </c>
      <c r="C1605" t="str">
        <f>".3346"</f>
        <v>.3346</v>
      </c>
      <c r="D1605" t="str">
        <f>".2669"</f>
        <v>.2669</v>
      </c>
      <c r="E1605" t="str">
        <f>".3008"</f>
        <v>.3008</v>
      </c>
    </row>
    <row r="1606" spans="1:5" ht="14.25">
      <c r="A1606" t="str">
        <f>"85"</f>
        <v>85</v>
      </c>
      <c r="B1606" t="s">
        <v>128</v>
      </c>
      <c r="C1606" t="str">
        <f>".2990"</f>
        <v>.2990</v>
      </c>
      <c r="D1606" t="str">
        <f>".3031"</f>
        <v>.3031</v>
      </c>
      <c r="E1606" t="str">
        <f>".3011"</f>
        <v>.3011</v>
      </c>
    </row>
    <row r="1607" spans="1:5" ht="14.25">
      <c r="A1607" t="str">
        <f>"86"</f>
        <v>86</v>
      </c>
      <c r="B1607" t="s">
        <v>50</v>
      </c>
      <c r="C1607" t="str">
        <f>".3378"</f>
        <v>.3378</v>
      </c>
      <c r="D1607" t="str">
        <f>".2655"</f>
        <v>.2655</v>
      </c>
      <c r="E1607" t="str">
        <f>".3017"</f>
        <v>.3017</v>
      </c>
    </row>
    <row r="1608" spans="1:5" ht="14.25">
      <c r="A1608" t="str">
        <f>"87"</f>
        <v>87</v>
      </c>
      <c r="B1608" t="s">
        <v>103</v>
      </c>
      <c r="C1608" t="str">
        <f>".3130"</f>
        <v>.3130</v>
      </c>
      <c r="D1608" t="str">
        <f>".2905"</f>
        <v>.2905</v>
      </c>
      <c r="E1608" t="str">
        <f>".3018"</f>
        <v>.3018</v>
      </c>
    </row>
    <row r="1609" spans="1:5" ht="14.25">
      <c r="A1609" t="str">
        <f>"88"</f>
        <v>88</v>
      </c>
      <c r="B1609" t="s">
        <v>83</v>
      </c>
      <c r="C1609" t="str">
        <f>".3296"</f>
        <v>.3296</v>
      </c>
      <c r="D1609" t="str">
        <f>".2751"</f>
        <v>.2751</v>
      </c>
      <c r="E1609" t="str">
        <f>".3024"</f>
        <v>.3024</v>
      </c>
    </row>
    <row r="1610" spans="1:5" ht="14.25">
      <c r="A1610" t="str">
        <f>"89"</f>
        <v>89</v>
      </c>
      <c r="B1610" t="s">
        <v>174</v>
      </c>
      <c r="C1610" t="str">
        <f>".3048"</f>
        <v>.3048</v>
      </c>
      <c r="D1610" t="str">
        <f>".2999"</f>
        <v>.2999</v>
      </c>
      <c r="E1610" t="str">
        <f>".3024"</f>
        <v>.3024</v>
      </c>
    </row>
    <row r="1611" spans="1:5" ht="14.25">
      <c r="A1611" t="str">
        <f>"90"</f>
        <v>90</v>
      </c>
      <c r="B1611" t="s">
        <v>143</v>
      </c>
      <c r="C1611" t="str">
        <f>".3010"</f>
        <v>.3010</v>
      </c>
      <c r="D1611" t="str">
        <f>".3040"</f>
        <v>.3040</v>
      </c>
      <c r="E1611" t="str">
        <f>".3025"</f>
        <v>.3025</v>
      </c>
    </row>
    <row r="1612" spans="1:5" ht="14.25">
      <c r="A1612" t="str">
        <f>"91"</f>
        <v>91</v>
      </c>
      <c r="B1612" t="s">
        <v>161</v>
      </c>
      <c r="C1612" t="str">
        <f>".3366"</f>
        <v>.3366</v>
      </c>
      <c r="D1612" t="str">
        <f>".2708"</f>
        <v>.2708</v>
      </c>
      <c r="E1612" t="str">
        <f>".3037"</f>
        <v>.3037</v>
      </c>
    </row>
    <row r="1613" spans="1:5" ht="14.25">
      <c r="A1613" t="str">
        <f>"92"</f>
        <v>92</v>
      </c>
      <c r="B1613" t="s">
        <v>52</v>
      </c>
      <c r="C1613" t="str">
        <f>".2896"</f>
        <v>.2896</v>
      </c>
      <c r="D1613" t="str">
        <f>".3204"</f>
        <v>.3204</v>
      </c>
      <c r="E1613" t="str">
        <f>".3050"</f>
        <v>.3050</v>
      </c>
    </row>
    <row r="1614" spans="1:5" ht="14.25">
      <c r="A1614" t="str">
        <f>"93"</f>
        <v>93</v>
      </c>
      <c r="B1614" t="s">
        <v>113</v>
      </c>
      <c r="C1614" t="str">
        <f>".3056"</f>
        <v>.3056</v>
      </c>
      <c r="D1614" t="str">
        <f>".3103"</f>
        <v>.3103</v>
      </c>
      <c r="E1614" t="str">
        <f>".3080"</f>
        <v>.3080</v>
      </c>
    </row>
    <row r="1615" spans="1:5" ht="14.25">
      <c r="A1615" t="str">
        <f>"94"</f>
        <v>94</v>
      </c>
      <c r="B1615" t="s">
        <v>142</v>
      </c>
      <c r="C1615" t="str">
        <f>".2712"</f>
        <v>.2712</v>
      </c>
      <c r="D1615" t="str">
        <f>".3474"</f>
        <v>.3474</v>
      </c>
      <c r="E1615" t="str">
        <f>".3093"</f>
        <v>.3093</v>
      </c>
    </row>
    <row r="1616" spans="1:5" ht="14.25">
      <c r="A1616" t="str">
        <f>"95"</f>
        <v>95</v>
      </c>
      <c r="B1616" t="s">
        <v>81</v>
      </c>
      <c r="C1616" t="str">
        <f>".2974"</f>
        <v>.2974</v>
      </c>
      <c r="D1616" t="str">
        <f>".3255"</f>
        <v>.3255</v>
      </c>
      <c r="E1616" t="str">
        <f>".3115"</f>
        <v>.3115</v>
      </c>
    </row>
    <row r="1617" spans="1:5" ht="14.25">
      <c r="A1617" t="str">
        <f>"96"</f>
        <v>96</v>
      </c>
      <c r="B1617" t="s">
        <v>76</v>
      </c>
      <c r="C1617" t="str">
        <f>".3132"</f>
        <v>.3132</v>
      </c>
      <c r="D1617" t="str">
        <f>".3104"</f>
        <v>.3104</v>
      </c>
      <c r="E1617" t="str">
        <f>".3118"</f>
        <v>.3118</v>
      </c>
    </row>
    <row r="1618" spans="1:5" ht="14.25">
      <c r="A1618" t="str">
        <f>"97"</f>
        <v>97</v>
      </c>
      <c r="B1618" t="s">
        <v>132</v>
      </c>
      <c r="C1618" t="str">
        <f>".3166"</f>
        <v>.3166</v>
      </c>
      <c r="D1618" t="str">
        <f>".3078"</f>
        <v>.3078</v>
      </c>
      <c r="E1618" t="str">
        <f>".3122"</f>
        <v>.3122</v>
      </c>
    </row>
    <row r="1619" spans="1:5" ht="14.25">
      <c r="A1619" t="str">
        <f>"98"</f>
        <v>98</v>
      </c>
      <c r="B1619" t="s">
        <v>167</v>
      </c>
      <c r="C1619" t="str">
        <f>".2934"</f>
        <v>.2934</v>
      </c>
      <c r="D1619" t="str">
        <f>".3374"</f>
        <v>.3374</v>
      </c>
      <c r="E1619" t="str">
        <f>".3154"</f>
        <v>.3154</v>
      </c>
    </row>
    <row r="1620" spans="1:5" ht="14.25">
      <c r="A1620" t="str">
        <f>"99"</f>
        <v>99</v>
      </c>
      <c r="B1620" t="s">
        <v>140</v>
      </c>
      <c r="C1620" t="str">
        <f>".2898"</f>
        <v>.2898</v>
      </c>
      <c r="D1620" t="str">
        <f>".3419"</f>
        <v>.3419</v>
      </c>
      <c r="E1620" t="str">
        <f>".3159"</f>
        <v>.3159</v>
      </c>
    </row>
    <row r="1621" spans="1:5" ht="14.25">
      <c r="A1621" t="str">
        <f>"100"</f>
        <v>100</v>
      </c>
      <c r="B1621" t="s">
        <v>100</v>
      </c>
      <c r="C1621" t="str">
        <f>".3108"</f>
        <v>.3108</v>
      </c>
      <c r="D1621" t="str">
        <f>".3216"</f>
        <v>.3216</v>
      </c>
      <c r="E1621" t="str">
        <f>".3162"</f>
        <v>.3162</v>
      </c>
    </row>
    <row r="1622" spans="1:5" ht="14.25">
      <c r="A1622" t="str">
        <f>"101"</f>
        <v>101</v>
      </c>
      <c r="B1622" t="s">
        <v>118</v>
      </c>
      <c r="C1622" t="str">
        <f>".3368"</f>
        <v>.3368</v>
      </c>
      <c r="D1622" t="str">
        <f>".2959"</f>
        <v>.2959</v>
      </c>
      <c r="E1622" t="str">
        <f>".3164"</f>
        <v>.3164</v>
      </c>
    </row>
    <row r="1623" spans="1:5" ht="14.25">
      <c r="A1623" t="str">
        <f>"102"</f>
        <v>102</v>
      </c>
      <c r="B1623" t="s">
        <v>170</v>
      </c>
      <c r="C1623" t="str">
        <f>".3090"</f>
        <v>.3090</v>
      </c>
      <c r="D1623" t="str">
        <f>".3279"</f>
        <v>.3279</v>
      </c>
      <c r="E1623" t="str">
        <f>".3185"</f>
        <v>.3185</v>
      </c>
    </row>
    <row r="1624" spans="1:5" ht="14.25">
      <c r="A1624" t="str">
        <f>"103"</f>
        <v>103</v>
      </c>
      <c r="B1624" t="s">
        <v>57</v>
      </c>
      <c r="C1624" t="str">
        <f>".3350"</f>
        <v>.3350</v>
      </c>
      <c r="D1624" t="str">
        <f>".3032"</f>
        <v>.3032</v>
      </c>
      <c r="E1624" t="str">
        <f>".3191"</f>
        <v>.3191</v>
      </c>
    </row>
    <row r="1625" spans="1:5" ht="14.25">
      <c r="A1625" t="str">
        <f>"104"</f>
        <v>104</v>
      </c>
      <c r="B1625" t="s">
        <v>155</v>
      </c>
      <c r="C1625" t="str">
        <f>".3470"</f>
        <v>.3470</v>
      </c>
      <c r="D1625" t="str">
        <f>".2923"</f>
        <v>.2923</v>
      </c>
      <c r="E1625" t="str">
        <f>".3197"</f>
        <v>.3197</v>
      </c>
    </row>
    <row r="1626" spans="1:5" ht="14.25">
      <c r="A1626" t="str">
        <f>"105"</f>
        <v>105</v>
      </c>
      <c r="B1626" t="s">
        <v>135</v>
      </c>
      <c r="C1626" t="str">
        <f>".3012"</f>
        <v>.3012</v>
      </c>
      <c r="D1626" t="str">
        <f>".3385"</f>
        <v>.3385</v>
      </c>
      <c r="E1626" t="str">
        <f>".3199"</f>
        <v>.3199</v>
      </c>
    </row>
    <row r="1627" spans="1:5" ht="14.25">
      <c r="A1627" t="str">
        <f>"106"</f>
        <v>106</v>
      </c>
      <c r="B1627" t="s">
        <v>88</v>
      </c>
      <c r="C1627" t="str">
        <f>".3060"</f>
        <v>.3060</v>
      </c>
      <c r="D1627" t="str">
        <f>".3353"</f>
        <v>.3353</v>
      </c>
      <c r="E1627" t="str">
        <f>".3207"</f>
        <v>.3207</v>
      </c>
    </row>
    <row r="1628" spans="1:5" ht="14.25">
      <c r="A1628" t="str">
        <f>"107"</f>
        <v>107</v>
      </c>
      <c r="B1628" t="s">
        <v>151</v>
      </c>
      <c r="C1628" t="str">
        <f>".2984"</f>
        <v>.2984</v>
      </c>
      <c r="D1628" t="str">
        <f>".3435"</f>
        <v>.3435</v>
      </c>
      <c r="E1628" t="str">
        <f>".3210"</f>
        <v>.3210</v>
      </c>
    </row>
    <row r="1629" spans="1:5" ht="14.25">
      <c r="A1629" t="str">
        <f>"108"</f>
        <v>108</v>
      </c>
      <c r="B1629" t="s">
        <v>94</v>
      </c>
      <c r="C1629" t="str">
        <f>".2466"</f>
        <v>.2466</v>
      </c>
      <c r="D1629" t="str">
        <f>".3990"</f>
        <v>.3990</v>
      </c>
      <c r="E1629" t="str">
        <f>".3228"</f>
        <v>.3228</v>
      </c>
    </row>
    <row r="1630" spans="1:5" ht="14.25">
      <c r="A1630" t="str">
        <f>"109"</f>
        <v>109</v>
      </c>
      <c r="B1630" t="s">
        <v>130</v>
      </c>
      <c r="C1630" t="str">
        <f>".3010"</f>
        <v>.3010</v>
      </c>
      <c r="D1630" t="str">
        <f>".3470"</f>
        <v>.3470</v>
      </c>
      <c r="E1630" t="str">
        <f>".3240"</f>
        <v>.3240</v>
      </c>
    </row>
    <row r="1631" spans="1:5" ht="14.25">
      <c r="A1631" t="str">
        <f>"110"</f>
        <v>110</v>
      </c>
      <c r="B1631" t="s">
        <v>47</v>
      </c>
      <c r="C1631" t="str">
        <f>".2888"</f>
        <v>.2888</v>
      </c>
      <c r="D1631" t="str">
        <f>".3620"</f>
        <v>.3620</v>
      </c>
      <c r="E1631" t="str">
        <f>".3254"</f>
        <v>.3254</v>
      </c>
    </row>
    <row r="1632" spans="1:5" ht="14.25">
      <c r="A1632" t="str">
        <f>"111"</f>
        <v>111</v>
      </c>
      <c r="B1632" t="s">
        <v>65</v>
      </c>
      <c r="C1632" t="str">
        <f>".3136"</f>
        <v>.3136</v>
      </c>
      <c r="D1632" t="str">
        <f>".3400"</f>
        <v>.3400</v>
      </c>
      <c r="E1632" t="str">
        <f>".3268"</f>
        <v>.3268</v>
      </c>
    </row>
    <row r="1633" spans="1:5" ht="14.25">
      <c r="A1633" t="str">
        <f>"112"</f>
        <v>112</v>
      </c>
      <c r="B1633" t="s">
        <v>177</v>
      </c>
      <c r="C1633" t="str">
        <f>".3780"</f>
        <v>.3780</v>
      </c>
      <c r="D1633" t="str">
        <f>".2761"</f>
        <v>.2761</v>
      </c>
      <c r="E1633" t="str">
        <f>".3271"</f>
        <v>.3271</v>
      </c>
    </row>
    <row r="1634" spans="1:5" ht="14.25">
      <c r="A1634" t="str">
        <f>"113"</f>
        <v>113</v>
      </c>
      <c r="B1634" t="s">
        <v>144</v>
      </c>
      <c r="C1634" t="str">
        <f>".3034"</f>
        <v>.3034</v>
      </c>
      <c r="D1634" t="str">
        <f>".3542"</f>
        <v>.3542</v>
      </c>
      <c r="E1634" t="str">
        <f>".3288"</f>
        <v>.3288</v>
      </c>
    </row>
    <row r="1635" spans="1:5" ht="14.25">
      <c r="A1635" t="str">
        <f>"114"</f>
        <v>114</v>
      </c>
      <c r="B1635" t="s">
        <v>78</v>
      </c>
      <c r="C1635" t="str">
        <f>".3164"</f>
        <v>.3164</v>
      </c>
      <c r="D1635" t="str">
        <f>".3493"</f>
        <v>.3493</v>
      </c>
      <c r="E1635" t="str">
        <f>".3329"</f>
        <v>.3329</v>
      </c>
    </row>
    <row r="1636" spans="1:5" ht="14.25">
      <c r="A1636" t="str">
        <f>"115"</f>
        <v>115</v>
      </c>
      <c r="B1636" t="s">
        <v>98</v>
      </c>
      <c r="C1636" t="str">
        <f>".3360"</f>
        <v>.3360</v>
      </c>
      <c r="D1636" t="str">
        <f>".3299"</f>
        <v>.3299</v>
      </c>
      <c r="E1636" t="str">
        <f>".3330"</f>
        <v>.3330</v>
      </c>
    </row>
    <row r="1637" spans="1:5" ht="14.25">
      <c r="A1637" t="str">
        <f>"116"</f>
        <v>116</v>
      </c>
      <c r="B1637" t="s">
        <v>53</v>
      </c>
      <c r="C1637" t="str">
        <f>".3644"</f>
        <v>.3644</v>
      </c>
      <c r="D1637" t="str">
        <f>".3027"</f>
        <v>.3027</v>
      </c>
      <c r="E1637" t="str">
        <f>".3336"</f>
        <v>.3336</v>
      </c>
    </row>
    <row r="1638" spans="1:5" ht="14.25">
      <c r="A1638" t="str">
        <f>"117"</f>
        <v>117</v>
      </c>
      <c r="B1638" t="s">
        <v>75</v>
      </c>
      <c r="C1638" t="str">
        <f>".2684"</f>
        <v>.2684</v>
      </c>
      <c r="D1638" t="str">
        <f>".4043"</f>
        <v>.4043</v>
      </c>
      <c r="E1638" t="str">
        <f>".3364"</f>
        <v>.3364</v>
      </c>
    </row>
    <row r="1639" spans="1:5" ht="14.25">
      <c r="A1639" t="str">
        <f>"118"</f>
        <v>118</v>
      </c>
      <c r="B1639" t="s">
        <v>138</v>
      </c>
      <c r="C1639" t="str">
        <f>".3418"</f>
        <v>.3418</v>
      </c>
      <c r="D1639" t="str">
        <f>".3367"</f>
        <v>.3367</v>
      </c>
      <c r="E1639" t="str">
        <f>".3393"</f>
        <v>.3393</v>
      </c>
    </row>
    <row r="1640" spans="1:5" ht="14.25">
      <c r="A1640" t="str">
        <f>"119"</f>
        <v>119</v>
      </c>
      <c r="B1640" t="s">
        <v>136</v>
      </c>
      <c r="C1640" t="str">
        <f>".3556"</f>
        <v>.3556</v>
      </c>
      <c r="D1640" t="str">
        <f>".3232"</f>
        <v>.3232</v>
      </c>
      <c r="E1640" t="str">
        <f>".3394"</f>
        <v>.3394</v>
      </c>
    </row>
    <row r="1641" spans="1:5" ht="14.25">
      <c r="A1641" t="str">
        <f>"120"</f>
        <v>120</v>
      </c>
      <c r="B1641" t="s">
        <v>154</v>
      </c>
      <c r="C1641" t="str">
        <f>".3458"</f>
        <v>.3458</v>
      </c>
      <c r="D1641" t="str">
        <f>".3354"</f>
        <v>.3354</v>
      </c>
      <c r="E1641" t="str">
        <f>".3406"</f>
        <v>.3406</v>
      </c>
    </row>
    <row r="1642" spans="1:5" ht="14.25">
      <c r="A1642" t="str">
        <f>"121"</f>
        <v>121</v>
      </c>
      <c r="B1642" t="s">
        <v>133</v>
      </c>
      <c r="C1642" t="str">
        <f>".2590"</f>
        <v>.2590</v>
      </c>
      <c r="D1642" t="str">
        <f>".4227"</f>
        <v>.4227</v>
      </c>
      <c r="E1642" t="str">
        <f>".3409"</f>
        <v>.3409</v>
      </c>
    </row>
    <row r="1643" spans="1:5" ht="14.25">
      <c r="A1643" t="str">
        <f>"122"</f>
        <v>122</v>
      </c>
      <c r="B1643" t="s">
        <v>137</v>
      </c>
      <c r="C1643" t="str">
        <f>".2948"</f>
        <v>.2948</v>
      </c>
      <c r="D1643" t="str">
        <f>".3896"</f>
        <v>.3896</v>
      </c>
      <c r="E1643" t="str">
        <f>".3422"</f>
        <v>.3422</v>
      </c>
    </row>
    <row r="1644" spans="1:5" ht="14.25">
      <c r="A1644" t="str">
        <f>"123"</f>
        <v>123</v>
      </c>
      <c r="B1644" t="s">
        <v>58</v>
      </c>
      <c r="C1644" t="str">
        <f>".3558"</f>
        <v>.3558</v>
      </c>
      <c r="D1644" t="str">
        <f>".3321"</f>
        <v>.3321</v>
      </c>
      <c r="E1644" t="str">
        <f>".3440"</f>
        <v>.3440</v>
      </c>
    </row>
    <row r="1645" spans="1:5" ht="14.25">
      <c r="A1645" t="str">
        <f>"124"</f>
        <v>124</v>
      </c>
      <c r="B1645" t="s">
        <v>168</v>
      </c>
      <c r="C1645" t="str">
        <f>".2912"</f>
        <v>.2912</v>
      </c>
      <c r="D1645" t="str">
        <f>".3972"</f>
        <v>.3972</v>
      </c>
      <c r="E1645" t="str">
        <f>".3442"</f>
        <v>.3442</v>
      </c>
    </row>
    <row r="1646" spans="1:5" ht="14.25">
      <c r="A1646" t="str">
        <f>"125"</f>
        <v>125</v>
      </c>
      <c r="B1646" t="s">
        <v>35</v>
      </c>
      <c r="C1646" t="str">
        <f>".3304"</f>
        <v>.3304</v>
      </c>
      <c r="D1646" t="str">
        <f>".3608"</f>
        <v>.3608</v>
      </c>
      <c r="E1646" t="str">
        <f>".3456"</f>
        <v>.3456</v>
      </c>
    </row>
    <row r="1647" spans="1:5" ht="14.25">
      <c r="A1647" t="str">
        <f>"126"</f>
        <v>126</v>
      </c>
      <c r="B1647" t="s">
        <v>129</v>
      </c>
      <c r="C1647" t="str">
        <f>".3272"</f>
        <v>.3272</v>
      </c>
      <c r="D1647" t="str">
        <f>".3651"</f>
        <v>.3651</v>
      </c>
      <c r="E1647" t="str">
        <f>".3462"</f>
        <v>.3462</v>
      </c>
    </row>
    <row r="1648" spans="1:5" ht="14.25">
      <c r="A1648" t="str">
        <f>"127"</f>
        <v>127</v>
      </c>
      <c r="B1648" t="s">
        <v>70</v>
      </c>
      <c r="C1648" t="str">
        <f>".2830"</f>
        <v>.2830</v>
      </c>
      <c r="D1648" t="str">
        <f>".4134"</f>
        <v>.4134</v>
      </c>
      <c r="E1648" t="str">
        <f>".3482"</f>
        <v>.3482</v>
      </c>
    </row>
    <row r="1649" spans="1:5" ht="14.25">
      <c r="A1649" t="str">
        <f>"128"</f>
        <v>128</v>
      </c>
      <c r="B1649" t="s">
        <v>119</v>
      </c>
      <c r="C1649" t="str">
        <f>".3048"</f>
        <v>.3048</v>
      </c>
      <c r="D1649" t="str">
        <f>".3934"</f>
        <v>.3934</v>
      </c>
      <c r="E1649" t="str">
        <f>".3491"</f>
        <v>.3491</v>
      </c>
    </row>
    <row r="1650" spans="1:5" ht="14.25">
      <c r="A1650" t="str">
        <f>"129"</f>
        <v>129</v>
      </c>
      <c r="B1650" t="s">
        <v>175</v>
      </c>
      <c r="C1650" t="str">
        <f>".2954"</f>
        <v>.2954</v>
      </c>
      <c r="D1650" t="str">
        <f>".4036"</f>
        <v>.4036</v>
      </c>
      <c r="E1650" t="str">
        <f>".3495"</f>
        <v>.3495</v>
      </c>
    </row>
    <row r="1651" spans="1:5" ht="14.25">
      <c r="A1651" t="str">
        <f>"130"</f>
        <v>130</v>
      </c>
      <c r="B1651" t="s">
        <v>91</v>
      </c>
      <c r="C1651" t="str">
        <f>".2410"</f>
        <v>.2410</v>
      </c>
      <c r="D1651" t="str">
        <f>".4582"</f>
        <v>.4582</v>
      </c>
      <c r="E1651" t="str">
        <f>".3496"</f>
        <v>.3496</v>
      </c>
    </row>
    <row r="1652" spans="1:5" ht="14.25">
      <c r="A1652" t="str">
        <f>"131"</f>
        <v>131</v>
      </c>
      <c r="B1652" t="s">
        <v>166</v>
      </c>
      <c r="C1652" t="str">
        <f>".3924"</f>
        <v>.3924</v>
      </c>
      <c r="D1652" t="str">
        <f>".3082"</f>
        <v>.3082</v>
      </c>
      <c r="E1652" t="str">
        <f>".3503"</f>
        <v>.3503</v>
      </c>
    </row>
    <row r="1653" spans="1:5" ht="14.25">
      <c r="A1653" t="str">
        <f>"132"</f>
        <v>132</v>
      </c>
      <c r="B1653" t="s">
        <v>163</v>
      </c>
      <c r="C1653" t="str">
        <f>".4250"</f>
        <v>.4250</v>
      </c>
      <c r="D1653" t="str">
        <f>".2850"</f>
        <v>.2850</v>
      </c>
      <c r="E1653" t="str">
        <f>".3550"</f>
        <v>.3550</v>
      </c>
    </row>
    <row r="1654" spans="1:5" ht="14.25">
      <c r="A1654" t="str">
        <f>"133"</f>
        <v>133</v>
      </c>
      <c r="B1654" t="s">
        <v>61</v>
      </c>
      <c r="C1654" t="str">
        <f>".3080"</f>
        <v>.3080</v>
      </c>
      <c r="D1654" t="str">
        <f>".4023"</f>
        <v>.4023</v>
      </c>
      <c r="E1654" t="str">
        <f>".3552"</f>
        <v>.3552</v>
      </c>
    </row>
    <row r="1655" spans="1:5" ht="14.25">
      <c r="A1655" t="str">
        <f>"134"</f>
        <v>134</v>
      </c>
      <c r="B1655" t="s">
        <v>146</v>
      </c>
      <c r="C1655" t="str">
        <f>".3424"</f>
        <v>.3424</v>
      </c>
      <c r="D1655" t="str">
        <f>".3745"</f>
        <v>.3745</v>
      </c>
      <c r="E1655" t="str">
        <f>".3585"</f>
        <v>.3585</v>
      </c>
    </row>
    <row r="1656" spans="1:5" ht="14.25">
      <c r="A1656" t="str">
        <f>"135"</f>
        <v>135</v>
      </c>
      <c r="B1656" t="s">
        <v>117</v>
      </c>
      <c r="C1656" t="str">
        <f>".2776"</f>
        <v>.2776</v>
      </c>
      <c r="D1656" t="str">
        <f>".4395"</f>
        <v>.4395</v>
      </c>
      <c r="E1656" t="str">
        <f>".3586"</f>
        <v>.3586</v>
      </c>
    </row>
    <row r="1657" spans="1:5" ht="14.25">
      <c r="A1657" t="str">
        <f>"136"</f>
        <v>136</v>
      </c>
      <c r="B1657" t="s">
        <v>96</v>
      </c>
      <c r="C1657" t="str">
        <f>".3342"</f>
        <v>.3342</v>
      </c>
      <c r="D1657" t="str">
        <f>".3867"</f>
        <v>.3867</v>
      </c>
      <c r="E1657" t="str">
        <f>".3605"</f>
        <v>.3605</v>
      </c>
    </row>
    <row r="1658" spans="1:5" ht="14.25">
      <c r="A1658" t="str">
        <f>"137"</f>
        <v>137</v>
      </c>
      <c r="B1658" t="s">
        <v>153</v>
      </c>
      <c r="C1658" t="str">
        <f>".3576"</f>
        <v>.3576</v>
      </c>
      <c r="D1658" t="str">
        <f>".3758"</f>
        <v>.3758</v>
      </c>
      <c r="E1658" t="str">
        <f>".3667"</f>
        <v>.3667</v>
      </c>
    </row>
    <row r="1659" spans="1:5" ht="14.25">
      <c r="A1659" t="str">
        <f>"138"</f>
        <v>138</v>
      </c>
      <c r="B1659" t="s">
        <v>176</v>
      </c>
      <c r="C1659" t="str">
        <f>".4240"</f>
        <v>.4240</v>
      </c>
      <c r="D1659" t="str">
        <f>".3112"</f>
        <v>.3112</v>
      </c>
      <c r="E1659" t="str">
        <f>".3676"</f>
        <v>.3676</v>
      </c>
    </row>
    <row r="1660" spans="1:5" ht="14.25">
      <c r="A1660" t="str">
        <f>"139"</f>
        <v>139</v>
      </c>
      <c r="B1660" t="s">
        <v>160</v>
      </c>
      <c r="C1660" t="str">
        <f>".4074"</f>
        <v>.4074</v>
      </c>
      <c r="D1660" t="str">
        <f>".3393"</f>
        <v>.3393</v>
      </c>
      <c r="E1660" t="str">
        <f>".3734"</f>
        <v>.3734</v>
      </c>
    </row>
    <row r="1661" spans="1:5" ht="14.25">
      <c r="A1661" t="str">
        <f>"140"</f>
        <v>140</v>
      </c>
      <c r="B1661" t="s">
        <v>99</v>
      </c>
      <c r="C1661" t="str">
        <f>".3068"</f>
        <v>.3068</v>
      </c>
      <c r="D1661" t="str">
        <f>".4418"</f>
        <v>.4418</v>
      </c>
      <c r="E1661" t="str">
        <f>".3743"</f>
        <v>.3743</v>
      </c>
    </row>
    <row r="1662" spans="1:5" ht="14.25">
      <c r="A1662" t="str">
        <f>"141"</f>
        <v>141</v>
      </c>
      <c r="B1662" t="s">
        <v>87</v>
      </c>
      <c r="C1662" t="str">
        <f>".3618"</f>
        <v>.3618</v>
      </c>
      <c r="D1662" t="str">
        <f>".3924"</f>
        <v>.3924</v>
      </c>
      <c r="E1662" t="str">
        <f>".3771"</f>
        <v>.3771</v>
      </c>
    </row>
    <row r="1663" spans="1:5" ht="14.25">
      <c r="A1663" t="str">
        <f>"142"</f>
        <v>142</v>
      </c>
      <c r="B1663" t="s">
        <v>73</v>
      </c>
      <c r="C1663" t="str">
        <f>".3214"</f>
        <v>.3214</v>
      </c>
      <c r="D1663" t="str">
        <f>".4612"</f>
        <v>.4612</v>
      </c>
      <c r="E1663" t="str">
        <f>".3913"</f>
        <v>.3913</v>
      </c>
    </row>
    <row r="1664" spans="1:5" ht="14.25">
      <c r="A1664" t="str">
        <f>"143"</f>
        <v>143</v>
      </c>
      <c r="B1664" t="s">
        <v>112</v>
      </c>
      <c r="C1664" t="str">
        <f>".4832"</f>
        <v>.4832</v>
      </c>
      <c r="D1664" t="str">
        <f>".3291"</f>
        <v>.3291</v>
      </c>
      <c r="E1664" t="str">
        <f>".4062"</f>
        <v>.4062</v>
      </c>
    </row>
    <row r="1665" spans="1:5" ht="14.25">
      <c r="A1665" t="str">
        <f>"144"</f>
        <v>144</v>
      </c>
      <c r="B1665" t="s">
        <v>173</v>
      </c>
      <c r="C1665" t="str">
        <f>".4262"</f>
        <v>.4262</v>
      </c>
      <c r="D1665" t="str">
        <f>".4337"</f>
        <v>.4337</v>
      </c>
      <c r="E1665" t="str">
        <f>".4300"</f>
        <v>.4300</v>
      </c>
    </row>
    <row r="1666" spans="1:5" ht="14.25">
      <c r="A1666" t="str">
        <f>"145"</f>
        <v>145</v>
      </c>
      <c r="B1666" t="s">
        <v>131</v>
      </c>
      <c r="C1666" t="str">
        <f>".3902"</f>
        <v>.3902</v>
      </c>
      <c r="D1666" t="str">
        <f>".5122"</f>
        <v>.5122</v>
      </c>
      <c r="E1666" t="str">
        <f>".4512"</f>
        <v>.4512</v>
      </c>
    </row>
    <row r="1667" spans="1:5" ht="14.25">
      <c r="A1667" t="str">
        <f>"146"</f>
        <v>146</v>
      </c>
      <c r="B1667" t="s">
        <v>82</v>
      </c>
      <c r="C1667" t="str">
        <f>".5150"</f>
        <v>.5150</v>
      </c>
      <c r="D1667" t="str">
        <f>".4280"</f>
        <v>.4280</v>
      </c>
      <c r="E1667" t="str">
        <f>".4715"</f>
        <v>.4715</v>
      </c>
    </row>
    <row r="1668" spans="1:5" ht="14.25">
      <c r="A1668" t="str">
        <f>"147"</f>
        <v>147</v>
      </c>
      <c r="B1668" t="s">
        <v>67</v>
      </c>
      <c r="C1668" t="str">
        <f>".5068"</f>
        <v>.5068</v>
      </c>
      <c r="D1668" t="str">
        <f>".5073"</f>
        <v>.5073</v>
      </c>
      <c r="E1668" t="str">
        <f>".5071"</f>
        <v>.5071</v>
      </c>
    </row>
    <row r="1669" spans="1:5" ht="14.25">
      <c r="A1669" t="str">
        <f>"148"</f>
        <v>148</v>
      </c>
      <c r="B1669" t="s">
        <v>164</v>
      </c>
      <c r="C1669" t="str">
        <f>".3550"</f>
        <v>.3550</v>
      </c>
      <c r="D1669" t="str">
        <f>"1.3433"</f>
        <v>1.3433</v>
      </c>
      <c r="E1669" t="str">
        <f>".8492"</f>
        <v>.8492</v>
      </c>
    </row>
    <row r="1671" ht="14.25">
      <c r="A1671" t="s">
        <v>200</v>
      </c>
    </row>
    <row r="1672" spans="1:7" ht="14.25">
      <c r="A1672" t="s">
        <v>4</v>
      </c>
      <c r="B1672" t="s">
        <v>5</v>
      </c>
      <c r="C1672" t="s">
        <v>191</v>
      </c>
      <c r="D1672" t="s">
        <v>192</v>
      </c>
      <c r="E1672" t="s">
        <v>184</v>
      </c>
      <c r="F1672" t="s">
        <v>185</v>
      </c>
      <c r="G1672" t="s">
        <v>110</v>
      </c>
    </row>
    <row r="1673" spans="1:7" ht="14.25">
      <c r="A1673" t="str">
        <f>"1"</f>
        <v>1</v>
      </c>
      <c r="B1673" t="s">
        <v>27</v>
      </c>
      <c r="C1673" t="str">
        <f>".1398"</f>
        <v>.1398</v>
      </c>
      <c r="D1673" t="str">
        <f>".1923"</f>
        <v>.1923</v>
      </c>
      <c r="E1673" t="str">
        <f>".1880"</f>
        <v>.1880</v>
      </c>
      <c r="F1673" t="str">
        <f>".2197"</f>
        <v>.2197</v>
      </c>
      <c r="G1673" t="str">
        <f>".1850"</f>
        <v>.1850</v>
      </c>
    </row>
    <row r="1674" spans="1:7" ht="14.25">
      <c r="A1674" t="str">
        <f>"2"</f>
        <v>2</v>
      </c>
      <c r="B1674" t="s">
        <v>29</v>
      </c>
      <c r="C1674" t="str">
        <f>".2332"</f>
        <v>.2332</v>
      </c>
      <c r="D1674" t="str">
        <f>".1598"</f>
        <v>.1598</v>
      </c>
      <c r="E1674" t="str">
        <f>".1814"</f>
        <v>.1814</v>
      </c>
      <c r="F1674" t="str">
        <f>".2000"</f>
        <v>.2000</v>
      </c>
      <c r="G1674" t="str">
        <f>".1936"</f>
        <v>.1936</v>
      </c>
    </row>
    <row r="1675" spans="1:7" ht="14.25">
      <c r="A1675" t="str">
        <f>"3"</f>
        <v>3</v>
      </c>
      <c r="B1675" t="s">
        <v>17</v>
      </c>
      <c r="C1675" t="str">
        <f>".1366"</f>
        <v>.1366</v>
      </c>
      <c r="D1675" t="str">
        <f>".2527"</f>
        <v>.2527</v>
      </c>
      <c r="E1675" t="str">
        <f>".2252"</f>
        <v>.2252</v>
      </c>
      <c r="F1675" t="str">
        <f>".1890"</f>
        <v>.1890</v>
      </c>
      <c r="G1675" t="str">
        <f>".2009"</f>
        <v>.2009</v>
      </c>
    </row>
    <row r="1676" spans="1:7" ht="14.25">
      <c r="A1676" t="str">
        <f>"4"</f>
        <v>4</v>
      </c>
      <c r="B1676" t="s">
        <v>30</v>
      </c>
      <c r="C1676" t="str">
        <f>".1996"</f>
        <v>.1996</v>
      </c>
      <c r="D1676" t="str">
        <f>".2531"</f>
        <v>.2531</v>
      </c>
      <c r="E1676" t="str">
        <f>".1828"</f>
        <v>.1828</v>
      </c>
      <c r="F1676" t="str">
        <f>".2247"</f>
        <v>.2247</v>
      </c>
      <c r="G1676" t="str">
        <f>".2151"</f>
        <v>.2151</v>
      </c>
    </row>
    <row r="1677" spans="1:7" ht="14.25">
      <c r="A1677" t="str">
        <f>"5"</f>
        <v>5</v>
      </c>
      <c r="B1677" t="s">
        <v>26</v>
      </c>
      <c r="C1677" t="str">
        <f>".2434"</f>
        <v>.2434</v>
      </c>
      <c r="D1677" t="str">
        <f>".2232"</f>
        <v>.2232</v>
      </c>
      <c r="E1677" t="str">
        <f>".2268"</f>
        <v>.2268</v>
      </c>
      <c r="F1677" t="str">
        <f>".1754"</f>
        <v>.1754</v>
      </c>
      <c r="G1677" t="str">
        <f>".2172"</f>
        <v>.2172</v>
      </c>
    </row>
    <row r="1678" spans="1:7" ht="14.25">
      <c r="A1678" t="str">
        <f>"6"</f>
        <v>6</v>
      </c>
      <c r="B1678" t="s">
        <v>44</v>
      </c>
      <c r="C1678" t="str">
        <f>".1956"</f>
        <v>.1956</v>
      </c>
      <c r="D1678" t="str">
        <f>".1909"</f>
        <v>.1909</v>
      </c>
      <c r="E1678" t="str">
        <f>".2592"</f>
        <v>.2592</v>
      </c>
      <c r="F1678" t="str">
        <f>".2299"</f>
        <v>.2299</v>
      </c>
      <c r="G1678" t="str">
        <f>".2189"</f>
        <v>.2189</v>
      </c>
    </row>
    <row r="1679" spans="1:7" ht="14.25">
      <c r="A1679" t="str">
        <f>"7"</f>
        <v>7</v>
      </c>
      <c r="B1679" t="s">
        <v>19</v>
      </c>
      <c r="C1679" t="str">
        <f>".2136"</f>
        <v>.2136</v>
      </c>
      <c r="D1679" t="str">
        <f>".2262"</f>
        <v>.2262</v>
      </c>
      <c r="E1679" t="str">
        <f>".2134"</f>
        <v>.2134</v>
      </c>
      <c r="F1679" t="str">
        <f>".2346"</f>
        <v>.2346</v>
      </c>
      <c r="G1679" t="str">
        <f>".2220"</f>
        <v>.2220</v>
      </c>
    </row>
    <row r="1680" spans="1:7" ht="14.25">
      <c r="A1680" t="str">
        <f>"8"</f>
        <v>8</v>
      </c>
      <c r="B1680" t="s">
        <v>66</v>
      </c>
      <c r="C1680" t="str">
        <f>".2582"</f>
        <v>.2582</v>
      </c>
      <c r="D1680" t="str">
        <f>".2294"</f>
        <v>.2294</v>
      </c>
      <c r="E1680" t="str">
        <f>".2100"</f>
        <v>.2100</v>
      </c>
      <c r="F1680" t="str">
        <f>".2009"</f>
        <v>.2009</v>
      </c>
      <c r="G1680" t="str">
        <f>".2246"</f>
        <v>.2246</v>
      </c>
    </row>
    <row r="1681" spans="1:7" ht="14.25">
      <c r="A1681" t="str">
        <f>"9"</f>
        <v>9</v>
      </c>
      <c r="B1681" t="s">
        <v>80</v>
      </c>
      <c r="C1681" t="str">
        <f>".2410"</f>
        <v>.2410</v>
      </c>
      <c r="D1681" t="str">
        <f>".2529"</f>
        <v>.2529</v>
      </c>
      <c r="E1681" t="str">
        <f>".2102"</f>
        <v>.2102</v>
      </c>
      <c r="F1681" t="str">
        <f>".2044"</f>
        <v>.2044</v>
      </c>
      <c r="G1681" t="str">
        <f>".2271"</f>
        <v>.2271</v>
      </c>
    </row>
    <row r="1682" spans="1:7" ht="14.25">
      <c r="A1682" t="str">
        <f>"10"</f>
        <v>10</v>
      </c>
      <c r="B1682" t="s">
        <v>28</v>
      </c>
      <c r="C1682" t="str">
        <f>".2406"</f>
        <v>.2406</v>
      </c>
      <c r="D1682" t="str">
        <f>".1593"</f>
        <v>.1593</v>
      </c>
      <c r="E1682" t="str">
        <f>".2324"</f>
        <v>.2324</v>
      </c>
      <c r="F1682" t="str">
        <f>".2883"</f>
        <v>.2883</v>
      </c>
      <c r="G1682" t="str">
        <f>".2302"</f>
        <v>.2302</v>
      </c>
    </row>
    <row r="1683" spans="1:7" ht="14.25">
      <c r="A1683" t="str">
        <f>"11"</f>
        <v>11</v>
      </c>
      <c r="B1683" t="s">
        <v>20</v>
      </c>
      <c r="C1683" t="str">
        <f>".2370"</f>
        <v>.2370</v>
      </c>
      <c r="D1683" t="str">
        <f>".2363"</f>
        <v>.2363</v>
      </c>
      <c r="E1683" t="str">
        <f>".2156"</f>
        <v>.2156</v>
      </c>
      <c r="F1683" t="str">
        <f>".2428"</f>
        <v>.2428</v>
      </c>
      <c r="G1683" t="str">
        <f>".2329"</f>
        <v>.2329</v>
      </c>
    </row>
    <row r="1684" spans="1:7" ht="14.25">
      <c r="A1684" t="str">
        <f>"12"</f>
        <v>12</v>
      </c>
      <c r="B1684" t="s">
        <v>31</v>
      </c>
      <c r="C1684" t="str">
        <f>".2826"</f>
        <v>.2826</v>
      </c>
      <c r="D1684" t="str">
        <f>".2431"</f>
        <v>.2431</v>
      </c>
      <c r="E1684" t="str">
        <f>".2218"</f>
        <v>.2218</v>
      </c>
      <c r="F1684" t="str">
        <f>".2102"</f>
        <v>.2102</v>
      </c>
      <c r="G1684" t="str">
        <f>".2394"</f>
        <v>.2394</v>
      </c>
    </row>
    <row r="1685" spans="1:7" ht="14.25">
      <c r="A1685" t="str">
        <f>"13"</f>
        <v>13</v>
      </c>
      <c r="B1685" t="s">
        <v>145</v>
      </c>
      <c r="C1685" t="str">
        <f>".1944"</f>
        <v>.1944</v>
      </c>
      <c r="D1685" t="str">
        <f>".2438"</f>
        <v>.2438</v>
      </c>
      <c r="E1685" t="str">
        <f>".3118"</f>
        <v>.3118</v>
      </c>
      <c r="F1685" t="str">
        <f>".2104"</f>
        <v>.2104</v>
      </c>
      <c r="G1685" t="str">
        <f>".2401"</f>
        <v>.2401</v>
      </c>
    </row>
    <row r="1686" spans="1:7" ht="14.25">
      <c r="A1686" t="str">
        <f>"14"</f>
        <v>14</v>
      </c>
      <c r="B1686" t="s">
        <v>38</v>
      </c>
      <c r="C1686" t="str">
        <f>".2776"</f>
        <v>.2776</v>
      </c>
      <c r="D1686" t="str">
        <f>".2099"</f>
        <v>.2099</v>
      </c>
      <c r="E1686" t="str">
        <f>".2616"</f>
        <v>.2616</v>
      </c>
      <c r="F1686" t="str">
        <f>".2115"</f>
        <v>.2115</v>
      </c>
      <c r="G1686" t="str">
        <f>".2402"</f>
        <v>.2402</v>
      </c>
    </row>
    <row r="1687" spans="1:7" ht="14.25">
      <c r="A1687" t="str">
        <f>"15"</f>
        <v>15</v>
      </c>
      <c r="B1687" t="s">
        <v>15</v>
      </c>
      <c r="C1687" t="str">
        <f>".2950"</f>
        <v>.2950</v>
      </c>
      <c r="D1687" t="str">
        <f>".2200"</f>
        <v>.2200</v>
      </c>
      <c r="E1687" t="str">
        <f>".2306"</f>
        <v>.2306</v>
      </c>
      <c r="F1687" t="str">
        <f>".2268"</f>
        <v>.2268</v>
      </c>
      <c r="G1687" t="str">
        <f>".2431"</f>
        <v>.2431</v>
      </c>
    </row>
    <row r="1688" spans="1:7" ht="14.25">
      <c r="A1688" t="str">
        <f>"16"</f>
        <v>16</v>
      </c>
      <c r="B1688" t="s">
        <v>120</v>
      </c>
      <c r="C1688" t="str">
        <f>".2596"</f>
        <v>.2596</v>
      </c>
      <c r="D1688" t="str">
        <f>".2556"</f>
        <v>.2556</v>
      </c>
      <c r="E1688" t="str">
        <f>".2438"</f>
        <v>.2438</v>
      </c>
      <c r="F1688" t="str">
        <f>".2209"</f>
        <v>.2209</v>
      </c>
      <c r="G1688" t="str">
        <f>".2450"</f>
        <v>.2450</v>
      </c>
    </row>
    <row r="1689" spans="1:7" ht="14.25">
      <c r="A1689" t="str">
        <f>"17"</f>
        <v>17</v>
      </c>
      <c r="B1689" t="s">
        <v>37</v>
      </c>
      <c r="C1689" t="str">
        <f>".2096"</f>
        <v>.2096</v>
      </c>
      <c r="D1689" t="str">
        <f>".2619"</f>
        <v>.2619</v>
      </c>
      <c r="E1689" t="str">
        <f>".2408"</f>
        <v>.2408</v>
      </c>
      <c r="F1689" t="str">
        <f>".2746"</f>
        <v>.2746</v>
      </c>
      <c r="G1689" t="str">
        <f>".2467"</f>
        <v>.2467</v>
      </c>
    </row>
    <row r="1690" spans="1:7" ht="14.25">
      <c r="A1690" t="str">
        <f>"18"</f>
        <v>18</v>
      </c>
      <c r="B1690" t="s">
        <v>18</v>
      </c>
      <c r="C1690" t="str">
        <f>".2170"</f>
        <v>.2170</v>
      </c>
      <c r="D1690" t="str">
        <f>".3007"</f>
        <v>.3007</v>
      </c>
      <c r="E1690" t="str">
        <f>".2484"</f>
        <v>.2484</v>
      </c>
      <c r="F1690" t="str">
        <f>".2224"</f>
        <v>.2224</v>
      </c>
      <c r="G1690" t="str">
        <f>".2471"</f>
        <v>.2471</v>
      </c>
    </row>
    <row r="1691" spans="1:7" ht="14.25">
      <c r="A1691" t="str">
        <f>"19"</f>
        <v>19</v>
      </c>
      <c r="B1691" t="s">
        <v>45</v>
      </c>
      <c r="C1691" t="str">
        <f>".2172"</f>
        <v>.2172</v>
      </c>
      <c r="D1691" t="str">
        <f>".2442"</f>
        <v>.2442</v>
      </c>
      <c r="E1691" t="str">
        <f>".2138"</f>
        <v>.2138</v>
      </c>
      <c r="F1691" t="str">
        <f>".3149"</f>
        <v>.3149</v>
      </c>
      <c r="G1691" t="str">
        <f>".2475"</f>
        <v>.2475</v>
      </c>
    </row>
    <row r="1692" spans="1:7" ht="14.25">
      <c r="A1692" t="str">
        <f>"20"</f>
        <v>20</v>
      </c>
      <c r="B1692" t="s">
        <v>77</v>
      </c>
      <c r="C1692" t="str">
        <f>".2230"</f>
        <v>.2230</v>
      </c>
      <c r="D1692" t="str">
        <f>".2514"</f>
        <v>.2514</v>
      </c>
      <c r="E1692" t="str">
        <f>".2548"</f>
        <v>.2548</v>
      </c>
      <c r="F1692" t="str">
        <f>".2676"</f>
        <v>.2676</v>
      </c>
      <c r="G1692" t="str">
        <f>".2492"</f>
        <v>.2492</v>
      </c>
    </row>
    <row r="1693" spans="1:7" ht="14.25">
      <c r="A1693" t="str">
        <f>"21"</f>
        <v>21</v>
      </c>
      <c r="B1693" t="s">
        <v>25</v>
      </c>
      <c r="C1693" t="str">
        <f>".1978"</f>
        <v>.1978</v>
      </c>
      <c r="D1693" t="str">
        <f>".2533"</f>
        <v>.2533</v>
      </c>
      <c r="E1693" t="str">
        <f>".3116"</f>
        <v>.3116</v>
      </c>
      <c r="F1693" t="str">
        <f>".2391"</f>
        <v>.2391</v>
      </c>
      <c r="G1693" t="str">
        <f>".2505"</f>
        <v>.2505</v>
      </c>
    </row>
    <row r="1694" spans="1:7" ht="14.25">
      <c r="A1694" t="str">
        <f>"22"</f>
        <v>22</v>
      </c>
      <c r="B1694" t="s">
        <v>115</v>
      </c>
      <c r="C1694" t="str">
        <f>".2576"</f>
        <v>.2576</v>
      </c>
      <c r="D1694" t="str">
        <f>".2459"</f>
        <v>.2459</v>
      </c>
      <c r="E1694" t="str">
        <f>".2046"</f>
        <v>.2046</v>
      </c>
      <c r="F1694" t="str">
        <f>".2938"</f>
        <v>.2938</v>
      </c>
      <c r="G1694" t="str">
        <f>".2505"</f>
        <v>.2505</v>
      </c>
    </row>
    <row r="1695" spans="1:7" ht="14.25">
      <c r="A1695" t="str">
        <f>"23"</f>
        <v>23</v>
      </c>
      <c r="B1695" t="s">
        <v>34</v>
      </c>
      <c r="C1695" t="str">
        <f>".3266"</f>
        <v>.3266</v>
      </c>
      <c r="D1695" t="str">
        <f>".2960"</f>
        <v>.2960</v>
      </c>
      <c r="E1695" t="str">
        <f>".1766"</f>
        <v>.1766</v>
      </c>
      <c r="F1695" t="str">
        <f>".2086"</f>
        <v>.2086</v>
      </c>
      <c r="G1695" t="str">
        <f>".2520"</f>
        <v>.2520</v>
      </c>
    </row>
    <row r="1696" spans="1:7" ht="14.25">
      <c r="A1696" t="str">
        <f>"24"</f>
        <v>24</v>
      </c>
      <c r="B1696" t="s">
        <v>68</v>
      </c>
      <c r="C1696" t="str">
        <f>".2544"</f>
        <v>.2544</v>
      </c>
      <c r="D1696" t="str">
        <f>".2635"</f>
        <v>.2635</v>
      </c>
      <c r="E1696" t="str">
        <f>".2150"</f>
        <v>.2150</v>
      </c>
      <c r="F1696" t="str">
        <f>".2763"</f>
        <v>.2763</v>
      </c>
      <c r="G1696" t="str">
        <f>".2523"</f>
        <v>.2523</v>
      </c>
    </row>
    <row r="1697" spans="1:7" ht="14.25">
      <c r="A1697" t="str">
        <f>"25"</f>
        <v>25</v>
      </c>
      <c r="B1697" t="s">
        <v>23</v>
      </c>
      <c r="C1697" t="str">
        <f>".2438"</f>
        <v>.2438</v>
      </c>
      <c r="D1697" t="str">
        <f>".2732"</f>
        <v>.2732</v>
      </c>
      <c r="E1697" t="str">
        <f>".1932"</f>
        <v>.1932</v>
      </c>
      <c r="F1697" t="str">
        <f>".3008"</f>
        <v>.3008</v>
      </c>
      <c r="G1697" t="str">
        <f>".2528"</f>
        <v>.2528</v>
      </c>
    </row>
    <row r="1698" spans="1:7" ht="14.25">
      <c r="A1698" t="str">
        <f>"26"</f>
        <v>26</v>
      </c>
      <c r="B1698" t="s">
        <v>42</v>
      </c>
      <c r="C1698" t="str">
        <f>".2672"</f>
        <v>.2672</v>
      </c>
      <c r="D1698" t="str">
        <f>".2370"</f>
        <v>.2370</v>
      </c>
      <c r="E1698" t="str">
        <f>".2560"</f>
        <v>.2560</v>
      </c>
      <c r="F1698" t="str">
        <f>".2547"</f>
        <v>.2547</v>
      </c>
      <c r="G1698" t="str">
        <f>".2537"</f>
        <v>.2537</v>
      </c>
    </row>
    <row r="1699" spans="1:7" ht="14.25">
      <c r="A1699" t="str">
        <f>"27"</f>
        <v>27</v>
      </c>
      <c r="B1699" t="s">
        <v>39</v>
      </c>
      <c r="C1699" t="str">
        <f>".2322"</f>
        <v>.2322</v>
      </c>
      <c r="D1699" t="str">
        <f>".2879"</f>
        <v>.2879</v>
      </c>
      <c r="E1699" t="str">
        <f>".2208"</f>
        <v>.2208</v>
      </c>
      <c r="F1699" t="str">
        <f>".2802"</f>
        <v>.2802</v>
      </c>
      <c r="G1699" t="str">
        <f>".2553"</f>
        <v>.2553</v>
      </c>
    </row>
    <row r="1700" spans="1:7" ht="14.25">
      <c r="A1700" t="str">
        <f>"28"</f>
        <v>28</v>
      </c>
      <c r="B1700" t="s">
        <v>122</v>
      </c>
      <c r="C1700" t="str">
        <f>".2452"</f>
        <v>.2452</v>
      </c>
      <c r="D1700" t="str">
        <f>".2426"</f>
        <v>.2426</v>
      </c>
      <c r="E1700" t="str">
        <f>".2558"</f>
        <v>.2558</v>
      </c>
      <c r="F1700" t="str">
        <f>".2840"</f>
        <v>.2840</v>
      </c>
      <c r="G1700" t="str">
        <f>".2569"</f>
        <v>.2569</v>
      </c>
    </row>
    <row r="1701" spans="1:7" ht="14.25">
      <c r="A1701" t="str">
        <f>"29"</f>
        <v>29</v>
      </c>
      <c r="B1701" t="s">
        <v>24</v>
      </c>
      <c r="C1701" t="str">
        <f>".2134"</f>
        <v>.2134</v>
      </c>
      <c r="D1701" t="str">
        <f>".2736"</f>
        <v>.2736</v>
      </c>
      <c r="E1701" t="str">
        <f>".3042"</f>
        <v>.3042</v>
      </c>
      <c r="F1701" t="str">
        <f>".2404"</f>
        <v>.2404</v>
      </c>
      <c r="G1701" t="str">
        <f>".2579"</f>
        <v>.2579</v>
      </c>
    </row>
    <row r="1702" spans="1:7" ht="14.25">
      <c r="A1702" t="str">
        <f>"30"</f>
        <v>30</v>
      </c>
      <c r="B1702" t="s">
        <v>33</v>
      </c>
      <c r="C1702" t="str">
        <f>".2452"</f>
        <v>.2452</v>
      </c>
      <c r="D1702" t="str">
        <f>".2623"</f>
        <v>.2623</v>
      </c>
      <c r="E1702" t="str">
        <f>".2446"</f>
        <v>.2446</v>
      </c>
      <c r="F1702" t="str">
        <f>".2874"</f>
        <v>.2874</v>
      </c>
      <c r="G1702" t="str">
        <f>".2599"</f>
        <v>.2599</v>
      </c>
    </row>
    <row r="1703" spans="1:7" ht="14.25">
      <c r="A1703" t="str">
        <f>"31"</f>
        <v>31</v>
      </c>
      <c r="B1703" t="s">
        <v>54</v>
      </c>
      <c r="C1703" t="str">
        <f>".2908"</f>
        <v>.2908</v>
      </c>
      <c r="D1703" t="str">
        <f>".2359"</f>
        <v>.2359</v>
      </c>
      <c r="E1703" t="str">
        <f>".2486"</f>
        <v>.2486</v>
      </c>
      <c r="F1703" t="str">
        <f>".2718"</f>
        <v>.2718</v>
      </c>
      <c r="G1703" t="str">
        <f>".2618"</f>
        <v>.2618</v>
      </c>
    </row>
    <row r="1704" spans="1:7" ht="14.25">
      <c r="A1704" t="str">
        <f>"32"</f>
        <v>32</v>
      </c>
      <c r="B1704" t="s">
        <v>55</v>
      </c>
      <c r="C1704" t="str">
        <f>".2800"</f>
        <v>.2800</v>
      </c>
      <c r="D1704" t="str">
        <f>".2739"</f>
        <v>.2739</v>
      </c>
      <c r="E1704" t="str">
        <f>".2704"</f>
        <v>.2704</v>
      </c>
      <c r="F1704" t="str">
        <f>".2264"</f>
        <v>.2264</v>
      </c>
      <c r="G1704" t="str">
        <f>".2627"</f>
        <v>.2627</v>
      </c>
    </row>
    <row r="1705" spans="1:7" ht="14.25">
      <c r="A1705" t="str">
        <f>"33"</f>
        <v>33</v>
      </c>
      <c r="B1705" t="s">
        <v>43</v>
      </c>
      <c r="C1705" t="str">
        <f>".2464"</f>
        <v>.2464</v>
      </c>
      <c r="D1705" t="str">
        <f>".3132"</f>
        <v>.3132</v>
      </c>
      <c r="E1705" t="str">
        <f>".2226"</f>
        <v>.2226</v>
      </c>
      <c r="F1705" t="str">
        <f>".2710"</f>
        <v>.2710</v>
      </c>
      <c r="G1705" t="str">
        <f>".2633"</f>
        <v>.2633</v>
      </c>
    </row>
    <row r="1706" spans="1:7" ht="14.25">
      <c r="A1706" t="str">
        <f>"34"</f>
        <v>34</v>
      </c>
      <c r="B1706" t="s">
        <v>150</v>
      </c>
      <c r="C1706" t="str">
        <f>".2322"</f>
        <v>.2322</v>
      </c>
      <c r="D1706" t="str">
        <f>".2580"</f>
        <v>.2580</v>
      </c>
      <c r="E1706" t="str">
        <f>".3238"</f>
        <v>.3238</v>
      </c>
      <c r="F1706" t="str">
        <f>".2427"</f>
        <v>.2427</v>
      </c>
      <c r="G1706" t="str">
        <f>".2642"</f>
        <v>.2642</v>
      </c>
    </row>
    <row r="1707" spans="1:7" ht="14.25">
      <c r="A1707" t="str">
        <f>"35"</f>
        <v>35</v>
      </c>
      <c r="B1707" t="s">
        <v>36</v>
      </c>
      <c r="C1707" t="str">
        <f>".3020"</f>
        <v>.3020</v>
      </c>
      <c r="D1707" t="str">
        <f>".2313"</f>
        <v>.2313</v>
      </c>
      <c r="E1707" t="str">
        <f>".2186"</f>
        <v>.2186</v>
      </c>
      <c r="F1707" t="str">
        <f>".3071"</f>
        <v>.3071</v>
      </c>
      <c r="G1707" t="str">
        <f>".2648"</f>
        <v>.2648</v>
      </c>
    </row>
    <row r="1708" spans="1:7" ht="14.25">
      <c r="A1708" t="str">
        <f>"36"</f>
        <v>36</v>
      </c>
      <c r="B1708" t="s">
        <v>85</v>
      </c>
      <c r="C1708" t="str">
        <f>".2904"</f>
        <v>.2904</v>
      </c>
      <c r="D1708" t="str">
        <f>".2350"</f>
        <v>.2350</v>
      </c>
      <c r="E1708" t="str">
        <f>".2194"</f>
        <v>.2194</v>
      </c>
      <c r="F1708" t="str">
        <f>".3193"</f>
        <v>.3193</v>
      </c>
      <c r="G1708" t="str">
        <f>".2660"</f>
        <v>.2660</v>
      </c>
    </row>
    <row r="1709" spans="1:7" ht="14.25">
      <c r="A1709" t="str">
        <f>"37"</f>
        <v>37</v>
      </c>
      <c r="B1709" t="s">
        <v>125</v>
      </c>
      <c r="C1709" t="str">
        <f>".2352"</f>
        <v>.2352</v>
      </c>
      <c r="D1709" t="str">
        <f>".2863"</f>
        <v>.2863</v>
      </c>
      <c r="E1709" t="str">
        <f>".2592"</f>
        <v>.2592</v>
      </c>
      <c r="F1709" t="str">
        <f>".2956"</f>
        <v>.2956</v>
      </c>
      <c r="G1709" t="str">
        <f>".2691"</f>
        <v>.2691</v>
      </c>
    </row>
    <row r="1710" spans="1:7" ht="14.25">
      <c r="A1710" t="str">
        <f>"38"</f>
        <v>38</v>
      </c>
      <c r="B1710" t="s">
        <v>118</v>
      </c>
      <c r="C1710" t="str">
        <f>".2522"</f>
        <v>.2522</v>
      </c>
      <c r="D1710" t="str">
        <f>".2577"</f>
        <v>.2577</v>
      </c>
      <c r="E1710" t="str">
        <f>".2304"</f>
        <v>.2304</v>
      </c>
      <c r="F1710" t="str">
        <f>".3425"</f>
        <v>.3425</v>
      </c>
      <c r="G1710" t="str">
        <f>".2707"</f>
        <v>.2707</v>
      </c>
    </row>
    <row r="1711" spans="1:7" ht="14.25">
      <c r="A1711" t="str">
        <f>"39"</f>
        <v>39</v>
      </c>
      <c r="B1711" t="s">
        <v>46</v>
      </c>
      <c r="C1711" t="str">
        <f>".2430"</f>
        <v>.2430</v>
      </c>
      <c r="D1711" t="str">
        <f>".2567"</f>
        <v>.2567</v>
      </c>
      <c r="E1711" t="str">
        <f>".2740"</f>
        <v>.2740</v>
      </c>
      <c r="F1711" t="str">
        <f>".3138"</f>
        <v>.3138</v>
      </c>
      <c r="G1711" t="str">
        <f>".2719"</f>
        <v>.2719</v>
      </c>
    </row>
    <row r="1712" spans="1:7" ht="14.25">
      <c r="A1712" t="str">
        <f>"40"</f>
        <v>40</v>
      </c>
      <c r="B1712" t="s">
        <v>111</v>
      </c>
      <c r="C1712" t="str">
        <f>".2410"</f>
        <v>.2410</v>
      </c>
      <c r="D1712" t="str">
        <f>".2846"</f>
        <v>.2846</v>
      </c>
      <c r="E1712" t="str">
        <f>".2892"</f>
        <v>.2892</v>
      </c>
      <c r="F1712" t="str">
        <f>".2827"</f>
        <v>.2827</v>
      </c>
      <c r="G1712" t="str">
        <f>".2744"</f>
        <v>.2744</v>
      </c>
    </row>
    <row r="1713" spans="1:7" ht="14.25">
      <c r="A1713" t="str">
        <f>"41"</f>
        <v>41</v>
      </c>
      <c r="B1713" t="s">
        <v>40</v>
      </c>
      <c r="C1713" t="str">
        <f>".2346"</f>
        <v>.2346</v>
      </c>
      <c r="D1713" t="str">
        <f>".3277"</f>
        <v>.3277</v>
      </c>
      <c r="E1713" t="str">
        <f>".2676"</f>
        <v>.2676</v>
      </c>
      <c r="F1713" t="str">
        <f>".2711"</f>
        <v>.2711</v>
      </c>
      <c r="G1713" t="str">
        <f>".2753"</f>
        <v>.2753</v>
      </c>
    </row>
    <row r="1714" spans="1:7" ht="14.25">
      <c r="A1714" t="str">
        <f>"42"</f>
        <v>42</v>
      </c>
      <c r="B1714" t="s">
        <v>133</v>
      </c>
      <c r="C1714" t="str">
        <f>".2190"</f>
        <v>.2190</v>
      </c>
      <c r="D1714" t="str">
        <f>".2874"</f>
        <v>.2874</v>
      </c>
      <c r="E1714" t="str">
        <f>".2796"</f>
        <v>.2796</v>
      </c>
      <c r="F1714" t="str">
        <f>".3196"</f>
        <v>.3196</v>
      </c>
      <c r="G1714" t="str">
        <f>".2764"</f>
        <v>.2764</v>
      </c>
    </row>
    <row r="1715" spans="1:7" ht="14.25">
      <c r="A1715" t="str">
        <f>"43"</f>
        <v>43</v>
      </c>
      <c r="B1715" t="s">
        <v>48</v>
      </c>
      <c r="C1715" t="str">
        <f>".2912"</f>
        <v>.2912</v>
      </c>
      <c r="D1715" t="str">
        <f>".2705"</f>
        <v>.2705</v>
      </c>
      <c r="E1715" t="str">
        <f>".2520"</f>
        <v>.2520</v>
      </c>
      <c r="F1715" t="str">
        <f>".3018"</f>
        <v>.3018</v>
      </c>
      <c r="G1715" t="str">
        <f>".2789"</f>
        <v>.2789</v>
      </c>
    </row>
    <row r="1716" spans="1:7" ht="14.25">
      <c r="A1716" t="str">
        <f>"44"</f>
        <v>44</v>
      </c>
      <c r="B1716" t="s">
        <v>127</v>
      </c>
      <c r="C1716" t="str">
        <f>".2146"</f>
        <v>.2146</v>
      </c>
      <c r="D1716" t="str">
        <f>".3357"</f>
        <v>.3357</v>
      </c>
      <c r="E1716" t="str">
        <f>".2650"</f>
        <v>.2650</v>
      </c>
      <c r="F1716" t="str">
        <f>".3008"</f>
        <v>.3008</v>
      </c>
      <c r="G1716" t="str">
        <f>".2790"</f>
        <v>.2790</v>
      </c>
    </row>
    <row r="1717" spans="1:7" ht="14.25">
      <c r="A1717" t="str">
        <f>"45"</f>
        <v>45</v>
      </c>
      <c r="B1717" t="s">
        <v>116</v>
      </c>
      <c r="C1717" t="str">
        <f>".2772"</f>
        <v>.2772</v>
      </c>
      <c r="D1717" t="str">
        <f>".3321"</f>
        <v>.3321</v>
      </c>
      <c r="E1717" t="str">
        <f>".2054"</f>
        <v>.2054</v>
      </c>
      <c r="F1717" t="str">
        <f>".3034"</f>
        <v>.3034</v>
      </c>
      <c r="G1717" t="str">
        <f>".2795"</f>
        <v>.2795</v>
      </c>
    </row>
    <row r="1718" spans="1:7" ht="14.25">
      <c r="A1718" t="str">
        <f>"46"</f>
        <v>46</v>
      </c>
      <c r="B1718" t="s">
        <v>141</v>
      </c>
      <c r="C1718" t="str">
        <f>".2864"</f>
        <v>.2864</v>
      </c>
      <c r="D1718" t="str">
        <f>".2517"</f>
        <v>.2517</v>
      </c>
      <c r="E1718" t="str">
        <f>".3044"</f>
        <v>.3044</v>
      </c>
      <c r="F1718" t="str">
        <f>".2767"</f>
        <v>.2767</v>
      </c>
      <c r="G1718" t="str">
        <f>".2798"</f>
        <v>.2798</v>
      </c>
    </row>
    <row r="1719" spans="1:7" ht="14.25">
      <c r="A1719" t="str">
        <f>"47"</f>
        <v>47</v>
      </c>
      <c r="B1719" t="s">
        <v>138</v>
      </c>
      <c r="C1719" t="str">
        <f>".2670"</f>
        <v>.2670</v>
      </c>
      <c r="D1719" t="str">
        <f>".2930"</f>
        <v>.2930</v>
      </c>
      <c r="E1719" t="str">
        <f>".2878"</f>
        <v>.2878</v>
      </c>
      <c r="F1719" t="str">
        <f>".2715"</f>
        <v>.2715</v>
      </c>
      <c r="G1719" t="str">
        <f>".2798"</f>
        <v>.2798</v>
      </c>
    </row>
    <row r="1720" spans="1:7" ht="14.25">
      <c r="A1720" t="str">
        <f>"48"</f>
        <v>48</v>
      </c>
      <c r="B1720" t="s">
        <v>53</v>
      </c>
      <c r="C1720" t="str">
        <f>".2742"</f>
        <v>.2742</v>
      </c>
      <c r="D1720" t="str">
        <f>".2862"</f>
        <v>.2862</v>
      </c>
      <c r="E1720" t="str">
        <f>".2680"</f>
        <v>.2680</v>
      </c>
      <c r="F1720" t="str">
        <f>".2932"</f>
        <v>.2932</v>
      </c>
      <c r="G1720" t="str">
        <f>".2804"</f>
        <v>.2804</v>
      </c>
    </row>
    <row r="1721" spans="1:7" ht="14.25">
      <c r="A1721" t="str">
        <f>"49"</f>
        <v>49</v>
      </c>
      <c r="B1721" t="s">
        <v>51</v>
      </c>
      <c r="C1721" t="str">
        <f>".2492"</f>
        <v>.2492</v>
      </c>
      <c r="D1721" t="str">
        <f>".3162"</f>
        <v>.3162</v>
      </c>
      <c r="E1721" t="str">
        <f>".3020"</f>
        <v>.3020</v>
      </c>
      <c r="F1721" t="str">
        <f>".2578"</f>
        <v>.2578</v>
      </c>
      <c r="G1721" t="str">
        <f>".2813"</f>
        <v>.2813</v>
      </c>
    </row>
    <row r="1722" spans="1:7" ht="14.25">
      <c r="A1722" t="str">
        <f>"50"</f>
        <v>50</v>
      </c>
      <c r="B1722" t="s">
        <v>157</v>
      </c>
      <c r="C1722" t="str">
        <f>".2284"</f>
        <v>.2284</v>
      </c>
      <c r="D1722" t="str">
        <f>".3384"</f>
        <v>.3384</v>
      </c>
      <c r="E1722" t="str">
        <f>".3314"</f>
        <v>.3314</v>
      </c>
      <c r="F1722" t="str">
        <f>".2359"</f>
        <v>.2359</v>
      </c>
      <c r="G1722" t="str">
        <f>".2835"</f>
        <v>.2835</v>
      </c>
    </row>
    <row r="1723" spans="1:7" ht="14.25">
      <c r="A1723" t="str">
        <f>"51"</f>
        <v>51</v>
      </c>
      <c r="B1723" t="s">
        <v>41</v>
      </c>
      <c r="C1723" t="str">
        <f>".2830"</f>
        <v>.2830</v>
      </c>
      <c r="D1723" t="str">
        <f>".2590"</f>
        <v>.2590</v>
      </c>
      <c r="E1723" t="str">
        <f>".3482"</f>
        <v>.3482</v>
      </c>
      <c r="F1723" t="str">
        <f>".2455"</f>
        <v>.2455</v>
      </c>
      <c r="G1723" t="str">
        <f>".2839"</f>
        <v>.2839</v>
      </c>
    </row>
    <row r="1724" spans="1:7" ht="14.25">
      <c r="A1724" t="str">
        <f>"52"</f>
        <v>52</v>
      </c>
      <c r="B1724" t="s">
        <v>134</v>
      </c>
      <c r="C1724" t="str">
        <f>".2506"</f>
        <v>.2506</v>
      </c>
      <c r="D1724" t="str">
        <f>".2890"</f>
        <v>.2890</v>
      </c>
      <c r="E1724" t="str">
        <f>".2836"</f>
        <v>.2836</v>
      </c>
      <c r="F1724" t="str">
        <f>".3125"</f>
        <v>.3125</v>
      </c>
      <c r="G1724" t="str">
        <f>".2839"</f>
        <v>.2839</v>
      </c>
    </row>
    <row r="1725" spans="1:7" ht="14.25">
      <c r="A1725" t="str">
        <f>"53"</f>
        <v>53</v>
      </c>
      <c r="B1725" t="s">
        <v>59</v>
      </c>
      <c r="C1725" t="str">
        <f>".2762"</f>
        <v>.2762</v>
      </c>
      <c r="D1725" t="str">
        <f>".2954"</f>
        <v>.2954</v>
      </c>
      <c r="E1725" t="str">
        <f>".3032"</f>
        <v>.3032</v>
      </c>
      <c r="F1725" t="str">
        <f>".2614"</f>
        <v>.2614</v>
      </c>
      <c r="G1725" t="str">
        <f>".2841"</f>
        <v>.2841</v>
      </c>
    </row>
    <row r="1726" spans="1:7" ht="14.25">
      <c r="A1726" t="str">
        <f>"54"</f>
        <v>54</v>
      </c>
      <c r="B1726" t="s">
        <v>140</v>
      </c>
      <c r="C1726" t="str">
        <f>".2342"</f>
        <v>.2342</v>
      </c>
      <c r="D1726" t="str">
        <f>".2552"</f>
        <v>.2552</v>
      </c>
      <c r="E1726" t="str">
        <f>".3010"</f>
        <v>.3010</v>
      </c>
      <c r="F1726" t="str">
        <f>".3458"</f>
        <v>.3458</v>
      </c>
      <c r="G1726" t="str">
        <f>".2841"</f>
        <v>.2841</v>
      </c>
    </row>
    <row r="1727" spans="1:7" ht="14.25">
      <c r="A1727" t="str">
        <f>"55"</f>
        <v>55</v>
      </c>
      <c r="B1727" t="s">
        <v>62</v>
      </c>
      <c r="C1727" t="str">
        <f>".2854"</f>
        <v>.2854</v>
      </c>
      <c r="D1727" t="str">
        <f>".2865"</f>
        <v>.2865</v>
      </c>
      <c r="E1727" t="str">
        <f>".2564"</f>
        <v>.2564</v>
      </c>
      <c r="F1727" t="str">
        <f>".3126"</f>
        <v>.3126</v>
      </c>
      <c r="G1727" t="str">
        <f>".2852"</f>
        <v>.2852</v>
      </c>
    </row>
    <row r="1728" spans="1:7" ht="14.25">
      <c r="A1728" t="str">
        <f>"56"</f>
        <v>56</v>
      </c>
      <c r="B1728" t="s">
        <v>151</v>
      </c>
      <c r="C1728" t="str">
        <f>".2104"</f>
        <v>.2104</v>
      </c>
      <c r="D1728" t="str">
        <f>".3193"</f>
        <v>.3193</v>
      </c>
      <c r="E1728" t="str">
        <f>".3262"</f>
        <v>.3262</v>
      </c>
      <c r="F1728" t="str">
        <f>".2900"</f>
        <v>.2900</v>
      </c>
      <c r="G1728" t="str">
        <f>".2865"</f>
        <v>.2865</v>
      </c>
    </row>
    <row r="1729" spans="1:7" ht="14.25">
      <c r="A1729" t="str">
        <f>"57"</f>
        <v>57</v>
      </c>
      <c r="B1729" t="s">
        <v>139</v>
      </c>
      <c r="C1729" t="str">
        <f>".2152"</f>
        <v>.2152</v>
      </c>
      <c r="D1729" t="str">
        <f>".3085"</f>
        <v>.3085</v>
      </c>
      <c r="E1729" t="str">
        <f>".2946"</f>
        <v>.2946</v>
      </c>
      <c r="F1729" t="str">
        <f>".3290"</f>
        <v>.3290</v>
      </c>
      <c r="G1729" t="str">
        <f>".2868"</f>
        <v>.2868</v>
      </c>
    </row>
    <row r="1730" spans="1:7" ht="14.25">
      <c r="A1730" t="str">
        <f>"58"</f>
        <v>58</v>
      </c>
      <c r="B1730" t="s">
        <v>101</v>
      </c>
      <c r="C1730" t="str">
        <f>".2672"</f>
        <v>.2672</v>
      </c>
      <c r="D1730" t="str">
        <f>".2542"</f>
        <v>.2542</v>
      </c>
      <c r="E1730" t="str">
        <f>".3184"</f>
        <v>.3184</v>
      </c>
      <c r="F1730" t="str">
        <f>".3081"</f>
        <v>.3081</v>
      </c>
      <c r="G1730" t="str">
        <f>".2870"</f>
        <v>.2870</v>
      </c>
    </row>
    <row r="1731" spans="1:7" ht="14.25">
      <c r="A1731" t="str">
        <f>"59"</f>
        <v>59</v>
      </c>
      <c r="B1731" t="s">
        <v>16</v>
      </c>
      <c r="C1731" t="str">
        <f>".2662"</f>
        <v>.2662</v>
      </c>
      <c r="D1731" t="str">
        <f>".2913"</f>
        <v>.2913</v>
      </c>
      <c r="E1731" t="str">
        <f>".3100"</f>
        <v>.3100</v>
      </c>
      <c r="F1731" t="str">
        <f>".2856"</f>
        <v>.2856</v>
      </c>
      <c r="G1731" t="str">
        <f>".2883"</f>
        <v>.2883</v>
      </c>
    </row>
    <row r="1732" spans="1:7" ht="14.25">
      <c r="A1732" t="str">
        <f>"60"</f>
        <v>60</v>
      </c>
      <c r="B1732" t="s">
        <v>148</v>
      </c>
      <c r="C1732" t="str">
        <f>".2762"</f>
        <v>.2762</v>
      </c>
      <c r="D1732" t="str">
        <f>".2605"</f>
        <v>.2605</v>
      </c>
      <c r="E1732" t="str">
        <f>".3178"</f>
        <v>.3178</v>
      </c>
      <c r="F1732" t="str">
        <f>".3079"</f>
        <v>.3079</v>
      </c>
      <c r="G1732" t="str">
        <f>".2906"</f>
        <v>.2906</v>
      </c>
    </row>
    <row r="1733" spans="1:7" ht="14.25">
      <c r="A1733" t="str">
        <f>"61"</f>
        <v>61</v>
      </c>
      <c r="B1733" t="s">
        <v>60</v>
      </c>
      <c r="C1733" t="str">
        <f>".2906"</f>
        <v>.2906</v>
      </c>
      <c r="D1733" t="str">
        <f>".2482"</f>
        <v>.2482</v>
      </c>
      <c r="E1733" t="str">
        <f>".2736"</f>
        <v>.2736</v>
      </c>
      <c r="F1733" t="str">
        <f>".3520"</f>
        <v>.3520</v>
      </c>
      <c r="G1733" t="str">
        <f>".2911"</f>
        <v>.2911</v>
      </c>
    </row>
    <row r="1734" spans="1:7" ht="14.25">
      <c r="A1734" t="str">
        <f>"62"</f>
        <v>62</v>
      </c>
      <c r="B1734" t="s">
        <v>49</v>
      </c>
      <c r="C1734" t="str">
        <f>".3236"</f>
        <v>.3236</v>
      </c>
      <c r="D1734" t="str">
        <f>".2879"</f>
        <v>.2879</v>
      </c>
      <c r="E1734" t="str">
        <f>".2588"</f>
        <v>.2588</v>
      </c>
      <c r="F1734" t="str">
        <f>".2990"</f>
        <v>.2990</v>
      </c>
      <c r="G1734" t="str">
        <f>".2923"</f>
        <v>.2923</v>
      </c>
    </row>
    <row r="1735" spans="1:7" ht="14.25">
      <c r="A1735" t="str">
        <f>"63"</f>
        <v>63</v>
      </c>
      <c r="B1735" t="s">
        <v>123</v>
      </c>
      <c r="C1735" t="str">
        <f>".3002"</f>
        <v>.3002</v>
      </c>
      <c r="D1735" t="str">
        <f>".3302"</f>
        <v>.3302</v>
      </c>
      <c r="E1735" t="str">
        <f>".2570"</f>
        <v>.2570</v>
      </c>
      <c r="F1735" t="str">
        <f>".2862"</f>
        <v>.2862</v>
      </c>
      <c r="G1735" t="str">
        <f>".2934"</f>
        <v>.2934</v>
      </c>
    </row>
    <row r="1736" spans="1:7" ht="14.25">
      <c r="A1736" t="str">
        <f>"64"</f>
        <v>64</v>
      </c>
      <c r="B1736" t="s">
        <v>71</v>
      </c>
      <c r="C1736" t="str">
        <f>".2882"</f>
        <v>.2882</v>
      </c>
      <c r="D1736" t="str">
        <f>".3343"</f>
        <v>.3343</v>
      </c>
      <c r="E1736" t="str">
        <f>".2410"</f>
        <v>.2410</v>
      </c>
      <c r="F1736" t="str">
        <f>".3185"</f>
        <v>.3185</v>
      </c>
      <c r="G1736" t="str">
        <f>".2955"</f>
        <v>.2955</v>
      </c>
    </row>
    <row r="1737" spans="1:7" ht="14.25">
      <c r="A1737" t="str">
        <f>"65"</f>
        <v>65</v>
      </c>
      <c r="B1737" t="s">
        <v>56</v>
      </c>
      <c r="C1737" t="str">
        <f>".2570"</f>
        <v>.2570</v>
      </c>
      <c r="D1737" t="str">
        <f>".3345"</f>
        <v>.3345</v>
      </c>
      <c r="E1737" t="str">
        <f>".3210"</f>
        <v>.3210</v>
      </c>
      <c r="F1737" t="str">
        <f>".2714"</f>
        <v>.2714</v>
      </c>
      <c r="G1737" t="str">
        <f>".2960"</f>
        <v>.2960</v>
      </c>
    </row>
    <row r="1738" spans="1:7" ht="14.25">
      <c r="A1738" t="str">
        <f>"66"</f>
        <v>66</v>
      </c>
      <c r="B1738" t="s">
        <v>121</v>
      </c>
      <c r="C1738" t="str">
        <f>".2842"</f>
        <v>.2842</v>
      </c>
      <c r="D1738" t="str">
        <f>".4081"</f>
        <v>.4081</v>
      </c>
      <c r="E1738" t="str">
        <f>".2510"</f>
        <v>.2510</v>
      </c>
      <c r="F1738" t="str">
        <f>".2469"</f>
        <v>.2469</v>
      </c>
      <c r="G1738" t="str">
        <f>".2976"</f>
        <v>.2976</v>
      </c>
    </row>
    <row r="1739" spans="1:7" ht="14.25">
      <c r="A1739" t="str">
        <f>"67"</f>
        <v>67</v>
      </c>
      <c r="B1739" t="s">
        <v>117</v>
      </c>
      <c r="C1739" t="str">
        <f>".2808"</f>
        <v>.2808</v>
      </c>
      <c r="D1739" t="str">
        <f>".4016"</f>
        <v>.4016</v>
      </c>
      <c r="E1739" t="str">
        <f>".2144"</f>
        <v>.2144</v>
      </c>
      <c r="F1739" t="str">
        <f>".2948"</f>
        <v>.2948</v>
      </c>
      <c r="G1739" t="str">
        <f>".2979"</f>
        <v>.2979</v>
      </c>
    </row>
    <row r="1740" spans="1:7" ht="14.25">
      <c r="A1740" t="str">
        <f>"68"</f>
        <v>68</v>
      </c>
      <c r="B1740" t="s">
        <v>130</v>
      </c>
      <c r="C1740" t="str">
        <f>".2560"</f>
        <v>.2560</v>
      </c>
      <c r="D1740" t="str">
        <f>".3067"</f>
        <v>.3067</v>
      </c>
      <c r="E1740" t="str">
        <f>".2754"</f>
        <v>.2754</v>
      </c>
      <c r="F1740" t="str">
        <f>".3574"</f>
        <v>.3574</v>
      </c>
      <c r="G1740" t="str">
        <f>".2989"</f>
        <v>.2989</v>
      </c>
    </row>
    <row r="1741" spans="1:7" ht="14.25">
      <c r="A1741" t="str">
        <f>"69"</f>
        <v>69</v>
      </c>
      <c r="B1741" t="s">
        <v>32</v>
      </c>
      <c r="C1741" t="str">
        <f>".3284"</f>
        <v>.3284</v>
      </c>
      <c r="D1741" t="str">
        <f>".2750"</f>
        <v>.2750</v>
      </c>
      <c r="E1741" t="str">
        <f>".2916"</f>
        <v>.2916</v>
      </c>
      <c r="F1741" t="str">
        <f>".3014"</f>
        <v>.3014</v>
      </c>
      <c r="G1741" t="str">
        <f>".2991"</f>
        <v>.2991</v>
      </c>
    </row>
    <row r="1742" spans="1:7" ht="14.25">
      <c r="A1742" t="str">
        <f>"70"</f>
        <v>70</v>
      </c>
      <c r="B1742" t="s">
        <v>72</v>
      </c>
      <c r="C1742" t="str">
        <f>".2664"</f>
        <v>.2664</v>
      </c>
      <c r="D1742" t="str">
        <f>".4131"</f>
        <v>.4131</v>
      </c>
      <c r="E1742" t="str">
        <f>".2502"</f>
        <v>.2502</v>
      </c>
      <c r="F1742" t="str">
        <f>".2674"</f>
        <v>.2674</v>
      </c>
      <c r="G1742" t="str">
        <f>".2993"</f>
        <v>.2993</v>
      </c>
    </row>
    <row r="1743" spans="1:7" ht="14.25">
      <c r="A1743" t="str">
        <f>"71"</f>
        <v>71</v>
      </c>
      <c r="B1743" t="s">
        <v>147</v>
      </c>
      <c r="C1743" t="str">
        <f>".2642"</f>
        <v>.2642</v>
      </c>
      <c r="D1743" t="str">
        <f>".3338"</f>
        <v>.3338</v>
      </c>
      <c r="E1743" t="str">
        <f>".3174"</f>
        <v>.3174</v>
      </c>
      <c r="F1743" t="str">
        <f>".2829"</f>
        <v>.2829</v>
      </c>
      <c r="G1743" t="str">
        <f>".2996"</f>
        <v>.2996</v>
      </c>
    </row>
    <row r="1744" spans="1:7" ht="14.25">
      <c r="A1744" t="str">
        <f>"72"</f>
        <v>72</v>
      </c>
      <c r="B1744" t="s">
        <v>142</v>
      </c>
      <c r="C1744" t="str">
        <f>".3208"</f>
        <v>.3208</v>
      </c>
      <c r="D1744" t="str">
        <f>".3064"</f>
        <v>.3064</v>
      </c>
      <c r="E1744" t="str">
        <f>".3062"</f>
        <v>.3062</v>
      </c>
      <c r="F1744" t="str">
        <f>".2742"</f>
        <v>.2742</v>
      </c>
      <c r="G1744" t="str">
        <f>".3019"</f>
        <v>.3019</v>
      </c>
    </row>
    <row r="1745" spans="1:7" ht="14.25">
      <c r="A1745" t="str">
        <f>"73"</f>
        <v>73</v>
      </c>
      <c r="B1745" t="s">
        <v>94</v>
      </c>
      <c r="C1745" t="str">
        <f>".2552"</f>
        <v>.2552</v>
      </c>
      <c r="D1745" t="str">
        <f>".3357"</f>
        <v>.3357</v>
      </c>
      <c r="E1745" t="str">
        <f>".3300"</f>
        <v>.3300</v>
      </c>
      <c r="F1745" t="str">
        <f>".2873"</f>
        <v>.2873</v>
      </c>
      <c r="G1745" t="str">
        <f>".3021"</f>
        <v>.3021</v>
      </c>
    </row>
    <row r="1746" spans="1:7" ht="14.25">
      <c r="A1746" t="str">
        <f>"74"</f>
        <v>74</v>
      </c>
      <c r="B1746" t="s">
        <v>100</v>
      </c>
      <c r="C1746" t="str">
        <f>".2872"</f>
        <v>.2872</v>
      </c>
      <c r="D1746" t="str">
        <f>".3231"</f>
        <v>.3231</v>
      </c>
      <c r="E1746" t="str">
        <f>".3270"</f>
        <v>.3270</v>
      </c>
      <c r="F1746" t="str">
        <f>".2741"</f>
        <v>.2741</v>
      </c>
      <c r="G1746" t="str">
        <f>".3029"</f>
        <v>.3029</v>
      </c>
    </row>
    <row r="1747" spans="1:7" ht="14.25">
      <c r="A1747" t="str">
        <f>"75"</f>
        <v>75</v>
      </c>
      <c r="B1747" t="s">
        <v>119</v>
      </c>
      <c r="C1747" t="str">
        <f>".3008"</f>
        <v>.3008</v>
      </c>
      <c r="D1747" t="str">
        <f>".3478"</f>
        <v>.3478</v>
      </c>
      <c r="E1747" t="str">
        <f>".2432"</f>
        <v>.2432</v>
      </c>
      <c r="F1747" t="str">
        <f>".3222"</f>
        <v>.3222</v>
      </c>
      <c r="G1747" t="str">
        <f>".3035"</f>
        <v>.3035</v>
      </c>
    </row>
    <row r="1748" spans="1:7" ht="14.25">
      <c r="A1748" t="str">
        <f>"76"</f>
        <v>76</v>
      </c>
      <c r="B1748" t="s">
        <v>89</v>
      </c>
      <c r="C1748" t="str">
        <f>".2798"</f>
        <v>.2798</v>
      </c>
      <c r="D1748" t="str">
        <f>".2621"</f>
        <v>.2621</v>
      </c>
      <c r="E1748" t="str">
        <f>".3330"</f>
        <v>.3330</v>
      </c>
      <c r="F1748" t="str">
        <f>".3418"</f>
        <v>.3418</v>
      </c>
      <c r="G1748" t="str">
        <f>".3042"</f>
        <v>.3042</v>
      </c>
    </row>
    <row r="1749" spans="1:7" ht="14.25">
      <c r="A1749" t="str">
        <f>"77"</f>
        <v>77</v>
      </c>
      <c r="B1749" t="s">
        <v>52</v>
      </c>
      <c r="C1749" t="str">
        <f>".2632"</f>
        <v>.2632</v>
      </c>
      <c r="D1749" t="str">
        <f>".2748"</f>
        <v>.2748</v>
      </c>
      <c r="E1749" t="str">
        <f>".2738"</f>
        <v>.2738</v>
      </c>
      <c r="F1749" t="str">
        <f>".4131"</f>
        <v>.4131</v>
      </c>
      <c r="G1749" t="str">
        <f>".3062"</f>
        <v>.3062</v>
      </c>
    </row>
    <row r="1750" spans="1:7" ht="14.25">
      <c r="A1750" t="str">
        <f>"78"</f>
        <v>78</v>
      </c>
      <c r="B1750" t="s">
        <v>128</v>
      </c>
      <c r="C1750" t="str">
        <f>".2814"</f>
        <v>.2814</v>
      </c>
      <c r="D1750" t="str">
        <f>".3081"</f>
        <v>.3081</v>
      </c>
      <c r="E1750" t="str">
        <f>".2698"</f>
        <v>.2698</v>
      </c>
      <c r="F1750" t="str">
        <f>".3664"</f>
        <v>.3664</v>
      </c>
      <c r="G1750" t="str">
        <f>".3064"</f>
        <v>.3064</v>
      </c>
    </row>
    <row r="1751" spans="1:7" ht="14.25">
      <c r="A1751" t="str">
        <f>"79"</f>
        <v>79</v>
      </c>
      <c r="B1751" t="s">
        <v>146</v>
      </c>
      <c r="C1751" t="str">
        <f>".3062"</f>
        <v>.3062</v>
      </c>
      <c r="D1751" t="str">
        <f>".3101"</f>
        <v>.3101</v>
      </c>
      <c r="E1751" t="str">
        <f>".3154"</f>
        <v>.3154</v>
      </c>
      <c r="F1751" t="str">
        <f>".2952"</f>
        <v>.2952</v>
      </c>
      <c r="G1751" t="str">
        <f>".3067"</f>
        <v>.3067</v>
      </c>
    </row>
    <row r="1752" spans="1:7" ht="14.25">
      <c r="A1752" t="str">
        <f>"80"</f>
        <v>80</v>
      </c>
      <c r="B1752" t="s">
        <v>152</v>
      </c>
      <c r="C1752" t="str">
        <f>".3256"</f>
        <v>.3256</v>
      </c>
      <c r="D1752" t="str">
        <f>".2938"</f>
        <v>.2938</v>
      </c>
      <c r="E1752" t="str">
        <f>".3278"</f>
        <v>.3278</v>
      </c>
      <c r="F1752" t="str">
        <f>".2810"</f>
        <v>.2810</v>
      </c>
      <c r="G1752" t="str">
        <f>".3071"</f>
        <v>.3071</v>
      </c>
    </row>
    <row r="1753" spans="1:7" ht="14.25">
      <c r="A1753" t="str">
        <f>"81"</f>
        <v>81</v>
      </c>
      <c r="B1753" t="s">
        <v>86</v>
      </c>
      <c r="C1753" t="str">
        <f>".2804"</f>
        <v>.2804</v>
      </c>
      <c r="D1753" t="str">
        <f>".3315"</f>
        <v>.3315</v>
      </c>
      <c r="E1753" t="str">
        <f>".2818"</f>
        <v>.2818</v>
      </c>
      <c r="F1753" t="str">
        <f>".3391"</f>
        <v>.3391</v>
      </c>
      <c r="G1753" t="str">
        <f>".3082"</f>
        <v>.3082</v>
      </c>
    </row>
    <row r="1754" spans="1:7" ht="14.25">
      <c r="A1754" t="str">
        <f>"82"</f>
        <v>82</v>
      </c>
      <c r="B1754" t="s">
        <v>35</v>
      </c>
      <c r="C1754" t="str">
        <f>".3582"</f>
        <v>.3582</v>
      </c>
      <c r="D1754" t="str">
        <f>".3394"</f>
        <v>.3394</v>
      </c>
      <c r="E1754" t="str">
        <f>".2926"</f>
        <v>.2926</v>
      </c>
      <c r="F1754" t="str">
        <f>".2488"</f>
        <v>.2488</v>
      </c>
      <c r="G1754" t="str">
        <f>".3098"</f>
        <v>.3098</v>
      </c>
    </row>
    <row r="1755" spans="1:7" ht="14.25">
      <c r="A1755" t="str">
        <f>"83"</f>
        <v>83</v>
      </c>
      <c r="B1755" t="s">
        <v>124</v>
      </c>
      <c r="C1755" t="str">
        <f>".3182"</f>
        <v>.3182</v>
      </c>
      <c r="D1755" t="str">
        <f>".3161"</f>
        <v>.3161</v>
      </c>
      <c r="E1755" t="str">
        <f>".2574"</f>
        <v>.2574</v>
      </c>
      <c r="F1755" t="str">
        <f>".3516"</f>
        <v>.3516</v>
      </c>
      <c r="G1755" t="str">
        <f>".3108"</f>
        <v>.3108</v>
      </c>
    </row>
    <row r="1756" spans="1:7" ht="14.25">
      <c r="A1756" t="str">
        <f>"84"</f>
        <v>84</v>
      </c>
      <c r="B1756" t="s">
        <v>159</v>
      </c>
      <c r="C1756" t="str">
        <f>".2476"</f>
        <v>.2476</v>
      </c>
      <c r="D1756" t="str">
        <f>".3309"</f>
        <v>.3309</v>
      </c>
      <c r="E1756" t="str">
        <f>".3392"</f>
        <v>.3392</v>
      </c>
      <c r="F1756" t="str">
        <f>".3315"</f>
        <v>.3315</v>
      </c>
      <c r="G1756" t="str">
        <f>".3123"</f>
        <v>.3123</v>
      </c>
    </row>
    <row r="1757" spans="1:7" ht="14.25">
      <c r="A1757" t="str">
        <f>"85"</f>
        <v>85</v>
      </c>
      <c r="B1757" t="s">
        <v>161</v>
      </c>
      <c r="C1757" t="str">
        <f>".2882"</f>
        <v>.2882</v>
      </c>
      <c r="D1757" t="str">
        <f>".3061"</f>
        <v>.3061</v>
      </c>
      <c r="E1757" t="str">
        <f>".3432"</f>
        <v>.3432</v>
      </c>
      <c r="F1757" t="str">
        <f>".3173"</f>
        <v>.3173</v>
      </c>
      <c r="G1757" t="str">
        <f>".3137"</f>
        <v>.3137</v>
      </c>
    </row>
    <row r="1758" spans="1:7" ht="14.25">
      <c r="A1758" t="str">
        <f>"86"</f>
        <v>86</v>
      </c>
      <c r="B1758" t="s">
        <v>63</v>
      </c>
      <c r="C1758" t="str">
        <f>".3676"</f>
        <v>.3676</v>
      </c>
      <c r="D1758" t="str">
        <f>".2664"</f>
        <v>.2664</v>
      </c>
      <c r="E1758" t="str">
        <f>".2530"</f>
        <v>.2530</v>
      </c>
      <c r="F1758" t="str">
        <f>".3705"</f>
        <v>.3705</v>
      </c>
      <c r="G1758" t="str">
        <f>".3144"</f>
        <v>.3144</v>
      </c>
    </row>
    <row r="1759" spans="1:7" ht="14.25">
      <c r="A1759" t="str">
        <f>"87"</f>
        <v>87</v>
      </c>
      <c r="B1759" t="s">
        <v>96</v>
      </c>
      <c r="C1759" t="str">
        <f>".2640"</f>
        <v>.2640</v>
      </c>
      <c r="D1759" t="str">
        <f>".3152"</f>
        <v>.3152</v>
      </c>
      <c r="E1759" t="str">
        <f>".3402"</f>
        <v>.3402</v>
      </c>
      <c r="F1759" t="str">
        <f>".3400"</f>
        <v>.3400</v>
      </c>
      <c r="G1759" t="str">
        <f>".3149"</f>
        <v>.3149</v>
      </c>
    </row>
    <row r="1760" spans="1:7" ht="14.25">
      <c r="A1760" t="str">
        <f>"88"</f>
        <v>88</v>
      </c>
      <c r="B1760" t="s">
        <v>132</v>
      </c>
      <c r="C1760" t="str">
        <f>".3224"</f>
        <v>.3224</v>
      </c>
      <c r="D1760" t="str">
        <f>".3188"</f>
        <v>.3188</v>
      </c>
      <c r="E1760" t="str">
        <f>".2776"</f>
        <v>.2776</v>
      </c>
      <c r="F1760" t="str">
        <f>".3419"</f>
        <v>.3419</v>
      </c>
      <c r="G1760" t="str">
        <f>".3152"</f>
        <v>.3152</v>
      </c>
    </row>
    <row r="1761" spans="1:7" ht="14.25">
      <c r="A1761" t="str">
        <f>"89"</f>
        <v>89</v>
      </c>
      <c r="B1761" t="s">
        <v>90</v>
      </c>
      <c r="C1761" t="str">
        <f>".3684"</f>
        <v>.3684</v>
      </c>
      <c r="D1761" t="str">
        <f>".2790"</f>
        <v>.2790</v>
      </c>
      <c r="E1761" t="str">
        <f>".3600"</f>
        <v>.3600</v>
      </c>
      <c r="F1761" t="str">
        <f>".2555"</f>
        <v>.2555</v>
      </c>
      <c r="G1761" t="str">
        <f>".3157"</f>
        <v>.3157</v>
      </c>
    </row>
    <row r="1762" spans="1:7" ht="14.25">
      <c r="A1762" t="str">
        <f>"90"</f>
        <v>90</v>
      </c>
      <c r="B1762" t="s">
        <v>126</v>
      </c>
      <c r="C1762" t="str">
        <f>".2720"</f>
        <v>.2720</v>
      </c>
      <c r="D1762" t="str">
        <f>".4024"</f>
        <v>.4024</v>
      </c>
      <c r="E1762" t="str">
        <f>".2636"</f>
        <v>.2636</v>
      </c>
      <c r="F1762" t="str">
        <f>".3266"</f>
        <v>.3266</v>
      </c>
      <c r="G1762" t="str">
        <f>".3162"</f>
        <v>.3162</v>
      </c>
    </row>
    <row r="1763" spans="1:7" ht="14.25">
      <c r="A1763" t="str">
        <f>"91"</f>
        <v>91</v>
      </c>
      <c r="B1763" t="s">
        <v>57</v>
      </c>
      <c r="C1763" t="str">
        <f>".3546"</f>
        <v>.3546</v>
      </c>
      <c r="D1763" t="str">
        <f>".3037"</f>
        <v>.3037</v>
      </c>
      <c r="E1763" t="str">
        <f>".3592"</f>
        <v>.3592</v>
      </c>
      <c r="F1763" t="str">
        <f>".2506"</f>
        <v>.2506</v>
      </c>
      <c r="G1763" t="str">
        <f>".3170"</f>
        <v>.3170</v>
      </c>
    </row>
    <row r="1764" spans="1:7" ht="14.25">
      <c r="A1764" t="str">
        <f>"92"</f>
        <v>92</v>
      </c>
      <c r="B1764" t="s">
        <v>153</v>
      </c>
      <c r="C1764" t="str">
        <f>".3056"</f>
        <v>.3056</v>
      </c>
      <c r="D1764" t="str">
        <f>".3721"</f>
        <v>.3721</v>
      </c>
      <c r="E1764" t="str">
        <f>".3278"</f>
        <v>.3278</v>
      </c>
      <c r="F1764" t="str">
        <f>".2653"</f>
        <v>.2653</v>
      </c>
      <c r="G1764" t="str">
        <f>".3177"</f>
        <v>.3177</v>
      </c>
    </row>
    <row r="1765" spans="1:7" ht="14.25">
      <c r="A1765" t="str">
        <f>"93"</f>
        <v>93</v>
      </c>
      <c r="B1765" t="s">
        <v>84</v>
      </c>
      <c r="C1765" t="str">
        <f>".3624"</f>
        <v>.3624</v>
      </c>
      <c r="D1765" t="str">
        <f>".3622"</f>
        <v>.3622</v>
      </c>
      <c r="E1765" t="str">
        <f>".3248"</f>
        <v>.3248</v>
      </c>
      <c r="F1765" t="str">
        <f>".2468"</f>
        <v>.2468</v>
      </c>
      <c r="G1765" t="str">
        <f>".3241"</f>
        <v>.3241</v>
      </c>
    </row>
    <row r="1766" spans="1:7" ht="14.25">
      <c r="A1766" t="str">
        <f>"94"</f>
        <v>94</v>
      </c>
      <c r="B1766" t="s">
        <v>163</v>
      </c>
      <c r="C1766" t="str">
        <f>".3164"</f>
        <v>.3164</v>
      </c>
      <c r="D1766" t="str">
        <f>".3140"</f>
        <v>.3140</v>
      </c>
      <c r="E1766" t="str">
        <f>".3504"</f>
        <v>.3504</v>
      </c>
      <c r="F1766" t="str">
        <f>".3168"</f>
        <v>.3168</v>
      </c>
      <c r="G1766" t="str">
        <f>".3244"</f>
        <v>.3244</v>
      </c>
    </row>
    <row r="1767" spans="1:7" ht="14.25">
      <c r="A1767" t="str">
        <f>"95"</f>
        <v>95</v>
      </c>
      <c r="B1767" t="s">
        <v>164</v>
      </c>
      <c r="C1767" t="str">
        <f>".3604"</f>
        <v>.3604</v>
      </c>
      <c r="D1767" t="str">
        <f>".2575"</f>
        <v>.2575</v>
      </c>
      <c r="E1767" t="str">
        <f>".3598"</f>
        <v>.3598</v>
      </c>
      <c r="F1767" t="str">
        <f>".3208"</f>
        <v>.3208</v>
      </c>
      <c r="G1767" t="str">
        <f>".3246"</f>
        <v>.3246</v>
      </c>
    </row>
    <row r="1768" spans="1:7" ht="14.25">
      <c r="A1768" t="str">
        <f>"96"</f>
        <v>96</v>
      </c>
      <c r="B1768" t="s">
        <v>50</v>
      </c>
      <c r="C1768" t="str">
        <f>".3826"</f>
        <v>.3826</v>
      </c>
      <c r="D1768" t="str">
        <f>".2389"</f>
        <v>.2389</v>
      </c>
      <c r="E1768" t="str">
        <f>".4232"</f>
        <v>.4232</v>
      </c>
      <c r="F1768" t="str">
        <f>".2555"</f>
        <v>.2555</v>
      </c>
      <c r="G1768" t="str">
        <f>".3251"</f>
        <v>.3251</v>
      </c>
    </row>
    <row r="1769" spans="1:7" ht="14.25">
      <c r="A1769" t="str">
        <f>"97"</f>
        <v>97</v>
      </c>
      <c r="B1769" t="s">
        <v>137</v>
      </c>
      <c r="C1769" t="str">
        <f>".2818"</f>
        <v>.2818</v>
      </c>
      <c r="D1769" t="str">
        <f>".4224"</f>
        <v>.4224</v>
      </c>
      <c r="E1769" t="str">
        <f>".2872"</f>
        <v>.2872</v>
      </c>
      <c r="F1769" t="str">
        <f>".3150"</f>
        <v>.3150</v>
      </c>
      <c r="G1769" t="str">
        <f>".3266"</f>
        <v>.3266</v>
      </c>
    </row>
    <row r="1770" spans="1:7" ht="14.25">
      <c r="A1770" t="str">
        <f>"98"</f>
        <v>98</v>
      </c>
      <c r="B1770" t="s">
        <v>129</v>
      </c>
      <c r="C1770" t="str">
        <f>".3888"</f>
        <v>.3888</v>
      </c>
      <c r="D1770" t="str">
        <f>".3575"</f>
        <v>.3575</v>
      </c>
      <c r="E1770" t="str">
        <f>".2712"</f>
        <v>.2712</v>
      </c>
      <c r="F1770" t="str">
        <f>".2991"</f>
        <v>.2991</v>
      </c>
      <c r="G1770" t="str">
        <f>".3292"</f>
        <v>.3292</v>
      </c>
    </row>
    <row r="1771" spans="1:7" ht="14.25">
      <c r="A1771" t="str">
        <f>"99"</f>
        <v>99</v>
      </c>
      <c r="B1771" t="s">
        <v>95</v>
      </c>
      <c r="C1771" t="str">
        <f>".3422"</f>
        <v>.3422</v>
      </c>
      <c r="D1771" t="str">
        <f>".3842"</f>
        <v>.3842</v>
      </c>
      <c r="E1771" t="str">
        <f>".2300"</f>
        <v>.2300</v>
      </c>
      <c r="F1771" t="str">
        <f>".3652"</f>
        <v>.3652</v>
      </c>
      <c r="G1771" t="str">
        <f>".3304"</f>
        <v>.3304</v>
      </c>
    </row>
    <row r="1772" spans="1:7" ht="14.25">
      <c r="A1772" t="str">
        <f>"100"</f>
        <v>100</v>
      </c>
      <c r="B1772" t="s">
        <v>88</v>
      </c>
      <c r="C1772" t="str">
        <f>".2498"</f>
        <v>.2498</v>
      </c>
      <c r="D1772" t="str">
        <f>".4422"</f>
        <v>.4422</v>
      </c>
      <c r="E1772" t="str">
        <f>".2788"</f>
        <v>.2788</v>
      </c>
      <c r="F1772" t="str">
        <f>".3540"</f>
        <v>.3540</v>
      </c>
      <c r="G1772" t="str">
        <f>".3312"</f>
        <v>.3312</v>
      </c>
    </row>
    <row r="1773" spans="1:7" ht="14.25">
      <c r="A1773" t="str">
        <f>"101"</f>
        <v>101</v>
      </c>
      <c r="B1773" t="s">
        <v>103</v>
      </c>
      <c r="C1773" t="str">
        <f>".3944"</f>
        <v>.3944</v>
      </c>
      <c r="D1773" t="str">
        <f>".3179"</f>
        <v>.3179</v>
      </c>
      <c r="E1773" t="str">
        <f>".3350"</f>
        <v>.3350</v>
      </c>
      <c r="F1773" t="str">
        <f>".2818"</f>
        <v>.2818</v>
      </c>
      <c r="G1773" t="str">
        <f>".3323"</f>
        <v>.3323</v>
      </c>
    </row>
    <row r="1774" spans="1:7" ht="14.25">
      <c r="A1774" t="str">
        <f>"102"</f>
        <v>102</v>
      </c>
      <c r="B1774" t="s">
        <v>162</v>
      </c>
      <c r="C1774" t="str">
        <f>".3390"</f>
        <v>.3390</v>
      </c>
      <c r="D1774" t="str">
        <f>".3800"</f>
        <v>.3800</v>
      </c>
      <c r="E1774" t="str">
        <f>".3482"</f>
        <v>.3482</v>
      </c>
      <c r="F1774" t="str">
        <f>".2659"</f>
        <v>.2659</v>
      </c>
      <c r="G1774" t="str">
        <f>".3333"</f>
        <v>.3333</v>
      </c>
    </row>
    <row r="1775" spans="1:7" ht="14.25">
      <c r="A1775" t="str">
        <f>"103"</f>
        <v>103</v>
      </c>
      <c r="B1775" t="s">
        <v>169</v>
      </c>
      <c r="C1775" t="str">
        <f>".2500"</f>
        <v>.2500</v>
      </c>
      <c r="D1775" t="str">
        <f>".3625"</f>
        <v>.3625</v>
      </c>
      <c r="E1775" t="str">
        <f>".3858"</f>
        <v>.3858</v>
      </c>
      <c r="F1775" t="str">
        <f>".3393"</f>
        <v>.3393</v>
      </c>
      <c r="G1775" t="str">
        <f>".3344"</f>
        <v>.3344</v>
      </c>
    </row>
    <row r="1776" spans="1:7" ht="14.25">
      <c r="A1776" t="str">
        <f>"104"</f>
        <v>104</v>
      </c>
      <c r="B1776" t="s">
        <v>135</v>
      </c>
      <c r="C1776" t="str">
        <f>".3158"</f>
        <v>.3158</v>
      </c>
      <c r="D1776" t="str">
        <f>".3627"</f>
        <v>.3627</v>
      </c>
      <c r="E1776" t="str">
        <f>".2848"</f>
        <v>.2848</v>
      </c>
      <c r="F1776" t="str">
        <f>".3747"</f>
        <v>.3747</v>
      </c>
      <c r="G1776" t="str">
        <f>".3345"</f>
        <v>.3345</v>
      </c>
    </row>
    <row r="1777" spans="1:7" ht="14.25">
      <c r="A1777" t="str">
        <f>"105"</f>
        <v>105</v>
      </c>
      <c r="B1777" t="s">
        <v>64</v>
      </c>
      <c r="C1777" t="str">
        <f>".2838"</f>
        <v>.2838</v>
      </c>
      <c r="D1777" t="str">
        <f>".2923"</f>
        <v>.2923</v>
      </c>
      <c r="E1777" t="str">
        <f>".3684"</f>
        <v>.3684</v>
      </c>
      <c r="F1777" t="str">
        <f>".3969"</f>
        <v>.3969</v>
      </c>
      <c r="G1777" t="str">
        <f>".3354"</f>
        <v>.3354</v>
      </c>
    </row>
    <row r="1778" spans="1:7" ht="14.25">
      <c r="A1778" t="str">
        <f>"106"</f>
        <v>106</v>
      </c>
      <c r="B1778" t="s">
        <v>149</v>
      </c>
      <c r="C1778" t="str">
        <f>".3042"</f>
        <v>.3042</v>
      </c>
      <c r="D1778" t="str">
        <f>".3420"</f>
        <v>.3420</v>
      </c>
      <c r="E1778" t="str">
        <f>".3212"</f>
        <v>.3212</v>
      </c>
      <c r="F1778" t="str">
        <f>".3748"</f>
        <v>.3748</v>
      </c>
      <c r="G1778" t="str">
        <f>".3356"</f>
        <v>.3356</v>
      </c>
    </row>
    <row r="1779" spans="1:7" ht="14.25">
      <c r="A1779" t="str">
        <f>"107"</f>
        <v>107</v>
      </c>
      <c r="B1779" t="s">
        <v>91</v>
      </c>
      <c r="C1779" t="str">
        <f>".2752"</f>
        <v>.2752</v>
      </c>
      <c r="D1779" t="str">
        <f>".3490"</f>
        <v>.3490</v>
      </c>
      <c r="E1779" t="str">
        <f>".1710"</f>
        <v>.1710</v>
      </c>
      <c r="F1779" t="str">
        <f>".5478"</f>
        <v>.5478</v>
      </c>
      <c r="G1779" t="str">
        <f>".3358"</f>
        <v>.3358</v>
      </c>
    </row>
    <row r="1780" spans="1:7" ht="14.25">
      <c r="A1780" t="str">
        <f>"108"</f>
        <v>108</v>
      </c>
      <c r="B1780" t="s">
        <v>21</v>
      </c>
      <c r="C1780" t="str">
        <f>".2544"</f>
        <v>.2544</v>
      </c>
      <c r="D1780" t="str">
        <f>".4418"</f>
        <v>.4418</v>
      </c>
      <c r="E1780" t="str">
        <f>".2692"</f>
        <v>.2692</v>
      </c>
      <c r="F1780" t="str">
        <f>".3799"</f>
        <v>.3799</v>
      </c>
      <c r="G1780" t="str">
        <f>".3363"</f>
        <v>.3363</v>
      </c>
    </row>
    <row r="1781" spans="1:7" ht="14.25">
      <c r="A1781" t="str">
        <f>"109"</f>
        <v>109</v>
      </c>
      <c r="B1781" t="s">
        <v>61</v>
      </c>
      <c r="C1781" t="str">
        <f>".3268"</f>
        <v>.3268</v>
      </c>
      <c r="D1781" t="str">
        <f>".3131"</f>
        <v>.3131</v>
      </c>
      <c r="E1781" t="str">
        <f>".3276"</f>
        <v>.3276</v>
      </c>
      <c r="F1781" t="str">
        <f>".3908"</f>
        <v>.3908</v>
      </c>
      <c r="G1781" t="str">
        <f>".3396"</f>
        <v>.3396</v>
      </c>
    </row>
    <row r="1782" spans="1:7" ht="14.25">
      <c r="A1782" t="str">
        <f>"110"</f>
        <v>110</v>
      </c>
      <c r="B1782" t="s">
        <v>144</v>
      </c>
      <c r="C1782" t="str">
        <f>".3062"</f>
        <v>.3062</v>
      </c>
      <c r="D1782" t="str">
        <f>".3780"</f>
        <v>.3780</v>
      </c>
      <c r="E1782" t="str">
        <f>".3108"</f>
        <v>.3108</v>
      </c>
      <c r="F1782" t="str">
        <f>".3699"</f>
        <v>.3699</v>
      </c>
      <c r="G1782" t="str">
        <f>".3412"</f>
        <v>.3412</v>
      </c>
    </row>
    <row r="1783" spans="1:7" ht="14.25">
      <c r="A1783" t="str">
        <f>"111"</f>
        <v>111</v>
      </c>
      <c r="B1783" t="s">
        <v>78</v>
      </c>
      <c r="C1783" t="str">
        <f>".3472"</f>
        <v>.3472</v>
      </c>
      <c r="D1783" t="str">
        <f>".3717"</f>
        <v>.3717</v>
      </c>
      <c r="E1783" t="str">
        <f>".2568"</f>
        <v>.2568</v>
      </c>
      <c r="F1783" t="str">
        <f>".3899"</f>
        <v>.3899</v>
      </c>
      <c r="G1783" t="str">
        <f>".3414"</f>
        <v>.3414</v>
      </c>
    </row>
    <row r="1784" spans="1:7" ht="14.25">
      <c r="A1784" t="str">
        <f>"112"</f>
        <v>112</v>
      </c>
      <c r="B1784" t="s">
        <v>69</v>
      </c>
      <c r="C1784" t="str">
        <f>".3398"</f>
        <v>.3398</v>
      </c>
      <c r="D1784" t="str">
        <f>".3318"</f>
        <v>.3318</v>
      </c>
      <c r="E1784" t="str">
        <f>".4074"</f>
        <v>.4074</v>
      </c>
      <c r="F1784" t="str">
        <f>".2867"</f>
        <v>.2867</v>
      </c>
      <c r="G1784" t="str">
        <f>".3414"</f>
        <v>.3414</v>
      </c>
    </row>
    <row r="1785" spans="1:7" ht="14.25">
      <c r="A1785" t="str">
        <f>"113"</f>
        <v>113</v>
      </c>
      <c r="B1785" t="s">
        <v>156</v>
      </c>
      <c r="C1785" t="str">
        <f>".3054"</f>
        <v>.3054</v>
      </c>
      <c r="D1785" t="str">
        <f>".4550"</f>
        <v>.4550</v>
      </c>
      <c r="E1785" t="str">
        <f>".3314"</f>
        <v>.3314</v>
      </c>
      <c r="F1785" t="str">
        <f>".2745"</f>
        <v>.2745</v>
      </c>
      <c r="G1785" t="str">
        <f>".3416"</f>
        <v>.3416</v>
      </c>
    </row>
    <row r="1786" spans="1:7" ht="14.25">
      <c r="A1786" t="str">
        <f>"114"</f>
        <v>114</v>
      </c>
      <c r="B1786" t="s">
        <v>170</v>
      </c>
      <c r="C1786" t="str">
        <f>".3564"</f>
        <v>.3564</v>
      </c>
      <c r="D1786" t="str">
        <f>".3861"</f>
        <v>.3861</v>
      </c>
      <c r="E1786" t="str">
        <f>".3888"</f>
        <v>.3888</v>
      </c>
      <c r="F1786" t="str">
        <f>".2369"</f>
        <v>.2369</v>
      </c>
      <c r="G1786" t="str">
        <f>".3421"</f>
        <v>.3421</v>
      </c>
    </row>
    <row r="1787" spans="1:7" ht="14.25">
      <c r="A1787" t="str">
        <f>"115"</f>
        <v>115</v>
      </c>
      <c r="B1787" t="s">
        <v>171</v>
      </c>
      <c r="C1787" t="str">
        <f>".3084"</f>
        <v>.3084</v>
      </c>
      <c r="D1787" t="str">
        <f>".3295"</f>
        <v>.3295</v>
      </c>
      <c r="E1787" t="str">
        <f>".3946"</f>
        <v>.3946</v>
      </c>
      <c r="F1787" t="str">
        <f>".3439"</f>
        <v>.3439</v>
      </c>
      <c r="G1787" t="str">
        <f>".3441"</f>
        <v>.3441</v>
      </c>
    </row>
    <row r="1788" spans="1:7" ht="14.25">
      <c r="A1788" t="str">
        <f>"116"</f>
        <v>116</v>
      </c>
      <c r="B1788" t="s">
        <v>65</v>
      </c>
      <c r="C1788" t="str">
        <f>".3122"</f>
        <v>.3122</v>
      </c>
      <c r="D1788" t="str">
        <f>".3261"</f>
        <v>.3261</v>
      </c>
      <c r="E1788" t="str">
        <f>".3252"</f>
        <v>.3252</v>
      </c>
      <c r="F1788" t="str">
        <f>".4143"</f>
        <v>.4143</v>
      </c>
      <c r="G1788" t="str">
        <f>".3445"</f>
        <v>.3445</v>
      </c>
    </row>
    <row r="1789" spans="1:7" ht="14.25">
      <c r="A1789" t="str">
        <f>"117"</f>
        <v>117</v>
      </c>
      <c r="B1789" t="s">
        <v>172</v>
      </c>
      <c r="C1789" t="str">
        <f>".3336"</f>
        <v>.3336</v>
      </c>
      <c r="D1789" t="str">
        <f>".3524"</f>
        <v>.3524</v>
      </c>
      <c r="E1789" t="str">
        <f>".3998"</f>
        <v>.3998</v>
      </c>
      <c r="F1789" t="str">
        <f>".3007"</f>
        <v>.3007</v>
      </c>
      <c r="G1789" t="str">
        <f>".3466"</f>
        <v>.3466</v>
      </c>
    </row>
    <row r="1790" spans="1:7" ht="14.25">
      <c r="A1790" t="str">
        <f>"118"</f>
        <v>118</v>
      </c>
      <c r="B1790" t="s">
        <v>79</v>
      </c>
      <c r="C1790" t="str">
        <f>".3304"</f>
        <v>.3304</v>
      </c>
      <c r="D1790" t="str">
        <f>".4076"</f>
        <v>.4076</v>
      </c>
      <c r="E1790" t="str">
        <f>".3112"</f>
        <v>.3112</v>
      </c>
      <c r="F1790" t="str">
        <f>".3533"</f>
        <v>.3533</v>
      </c>
      <c r="G1790" t="str">
        <f>".3506"</f>
        <v>.3506</v>
      </c>
    </row>
    <row r="1791" spans="1:7" ht="14.25">
      <c r="A1791" t="str">
        <f>"119"</f>
        <v>119</v>
      </c>
      <c r="B1791" t="s">
        <v>98</v>
      </c>
      <c r="C1791" t="str">
        <f>".3610"</f>
        <v>.3610</v>
      </c>
      <c r="D1791" t="str">
        <f>".3608"</f>
        <v>.3608</v>
      </c>
      <c r="E1791" t="str">
        <f>".3696"</f>
        <v>.3696</v>
      </c>
      <c r="F1791" t="str">
        <f>".3151"</f>
        <v>.3151</v>
      </c>
      <c r="G1791" t="str">
        <f>".3516"</f>
        <v>.3516</v>
      </c>
    </row>
    <row r="1792" spans="1:7" ht="14.25">
      <c r="A1792" t="str">
        <f>"120"</f>
        <v>120</v>
      </c>
      <c r="B1792" t="s">
        <v>155</v>
      </c>
      <c r="C1792" t="str">
        <f>".4710"</f>
        <v>.4710</v>
      </c>
      <c r="D1792" t="str">
        <f>".2510"</f>
        <v>.2510</v>
      </c>
      <c r="E1792" t="str">
        <f>".3296"</f>
        <v>.3296</v>
      </c>
      <c r="F1792" t="str">
        <f>".3563"</f>
        <v>.3563</v>
      </c>
      <c r="G1792" t="str">
        <f>".3520"</f>
        <v>.3520</v>
      </c>
    </row>
    <row r="1793" spans="1:7" ht="14.25">
      <c r="A1793" t="str">
        <f>"121"</f>
        <v>121</v>
      </c>
      <c r="B1793" t="s">
        <v>92</v>
      </c>
      <c r="C1793" t="str">
        <f>".3394"</f>
        <v>.3394</v>
      </c>
      <c r="D1793" t="str">
        <f>".3394"</f>
        <v>.3394</v>
      </c>
      <c r="E1793" t="str">
        <f>".3962"</f>
        <v>.3962</v>
      </c>
      <c r="F1793" t="str">
        <f>".3339"</f>
        <v>.3339</v>
      </c>
      <c r="G1793" t="str">
        <f>".3522"</f>
        <v>.3522</v>
      </c>
    </row>
    <row r="1794" spans="1:7" ht="14.25">
      <c r="A1794" t="str">
        <f>"122"</f>
        <v>122</v>
      </c>
      <c r="B1794" t="s">
        <v>81</v>
      </c>
      <c r="C1794" t="str">
        <f>".3980"</f>
        <v>.3980</v>
      </c>
      <c r="D1794" t="str">
        <f>".2799"</f>
        <v>.2799</v>
      </c>
      <c r="E1794" t="str">
        <f>".2694"</f>
        <v>.2694</v>
      </c>
      <c r="F1794" t="str">
        <f>".4657"</f>
        <v>.4657</v>
      </c>
      <c r="G1794" t="str">
        <f>".3533"</f>
        <v>.3533</v>
      </c>
    </row>
    <row r="1795" spans="1:7" ht="14.25">
      <c r="A1795" t="str">
        <f>"123"</f>
        <v>123</v>
      </c>
      <c r="B1795" t="s">
        <v>154</v>
      </c>
      <c r="C1795" t="str">
        <f>".3522"</f>
        <v>.3522</v>
      </c>
      <c r="D1795" t="str">
        <f>".3202"</f>
        <v>.3202</v>
      </c>
      <c r="E1795" t="str">
        <f>".3286"</f>
        <v>.3286</v>
      </c>
      <c r="F1795" t="str">
        <f>".4126"</f>
        <v>.4126</v>
      </c>
      <c r="G1795" t="str">
        <f>".3534"</f>
        <v>.3534</v>
      </c>
    </row>
    <row r="1796" spans="1:7" ht="14.25">
      <c r="A1796" t="str">
        <f>"124"</f>
        <v>124</v>
      </c>
      <c r="B1796" t="s">
        <v>167</v>
      </c>
      <c r="C1796" t="str">
        <f>".3470"</f>
        <v>.3470</v>
      </c>
      <c r="D1796" t="str">
        <f>".3085"</f>
        <v>.3085</v>
      </c>
      <c r="E1796" t="str">
        <f>".3804"</f>
        <v>.3804</v>
      </c>
      <c r="F1796" t="str">
        <f>".3859"</f>
        <v>.3859</v>
      </c>
      <c r="G1796" t="str">
        <f>".3555"</f>
        <v>.3555</v>
      </c>
    </row>
    <row r="1797" spans="1:7" ht="14.25">
      <c r="A1797" t="str">
        <f>"125"</f>
        <v>125</v>
      </c>
      <c r="B1797" t="s">
        <v>160</v>
      </c>
      <c r="C1797" t="str">
        <f>".2968"</f>
        <v>.2968</v>
      </c>
      <c r="D1797" t="str">
        <f>".4015"</f>
        <v>.4015</v>
      </c>
      <c r="E1797" t="str">
        <f>".3404"</f>
        <v>.3404</v>
      </c>
      <c r="F1797" t="str">
        <f>".3983"</f>
        <v>.3983</v>
      </c>
      <c r="G1797" t="str">
        <f>".3593"</f>
        <v>.3593</v>
      </c>
    </row>
    <row r="1798" spans="1:7" ht="14.25">
      <c r="A1798" t="str">
        <f>"126"</f>
        <v>126</v>
      </c>
      <c r="B1798" t="s">
        <v>131</v>
      </c>
      <c r="C1798" t="str">
        <f>".2692"</f>
        <v>.2692</v>
      </c>
      <c r="D1798" t="str">
        <f>".4060"</f>
        <v>.4060</v>
      </c>
      <c r="E1798" t="str">
        <f>".2772"</f>
        <v>.2772</v>
      </c>
      <c r="F1798" t="str">
        <f>".4858"</f>
        <v>.4858</v>
      </c>
      <c r="G1798" t="str">
        <f>".3596"</f>
        <v>.3596</v>
      </c>
    </row>
    <row r="1799" spans="1:7" ht="14.25">
      <c r="A1799" t="str">
        <f>"127"</f>
        <v>127</v>
      </c>
      <c r="B1799" t="s">
        <v>47</v>
      </c>
      <c r="C1799" t="str">
        <f>".3862"</f>
        <v>.3862</v>
      </c>
      <c r="D1799" t="str">
        <f>".3330"</f>
        <v>.3330</v>
      </c>
      <c r="E1799" t="str">
        <f>".3812"</f>
        <v>.3812</v>
      </c>
      <c r="F1799" t="str">
        <f>".3427"</f>
        <v>.3427</v>
      </c>
      <c r="G1799" t="str">
        <f>".3608"</f>
        <v>.3608</v>
      </c>
    </row>
    <row r="1800" spans="1:7" ht="14.25">
      <c r="A1800" t="str">
        <f>"128"</f>
        <v>128</v>
      </c>
      <c r="B1800" t="s">
        <v>166</v>
      </c>
      <c r="C1800" t="str">
        <f>".3380"</f>
        <v>.3380</v>
      </c>
      <c r="D1800" t="str">
        <f>".3473"</f>
        <v>.3473</v>
      </c>
      <c r="E1800" t="str">
        <f>".3766"</f>
        <v>.3766</v>
      </c>
      <c r="F1800" t="str">
        <f>".3867"</f>
        <v>.3867</v>
      </c>
      <c r="G1800" t="str">
        <f>".3622"</f>
        <v>.3622</v>
      </c>
    </row>
    <row r="1801" spans="1:7" ht="14.25">
      <c r="A1801" t="str">
        <f>"129"</f>
        <v>129</v>
      </c>
      <c r="B1801" t="s">
        <v>113</v>
      </c>
      <c r="C1801" t="str">
        <f>".4052"</f>
        <v>.4052</v>
      </c>
      <c r="D1801" t="str">
        <f>".3762"</f>
        <v>.3762</v>
      </c>
      <c r="E1801" t="str">
        <f>".2490"</f>
        <v>.2490</v>
      </c>
      <c r="F1801" t="str">
        <f>".4264"</f>
        <v>.4264</v>
      </c>
      <c r="G1801" t="str">
        <f>".3642"</f>
        <v>.3642</v>
      </c>
    </row>
    <row r="1802" spans="1:7" ht="14.25">
      <c r="A1802" t="str">
        <f>"130"</f>
        <v>130</v>
      </c>
      <c r="B1802" t="s">
        <v>73</v>
      </c>
      <c r="C1802" t="str">
        <f>".3776"</f>
        <v>.3776</v>
      </c>
      <c r="D1802" t="str">
        <f>".3782"</f>
        <v>.3782</v>
      </c>
      <c r="E1802" t="str">
        <f>".3328"</f>
        <v>.3328</v>
      </c>
      <c r="F1802" t="str">
        <f>".3728"</f>
        <v>.3728</v>
      </c>
      <c r="G1802" t="str">
        <f>".3654"</f>
        <v>.3654</v>
      </c>
    </row>
    <row r="1803" spans="1:7" ht="14.25">
      <c r="A1803" t="str">
        <f>"131"</f>
        <v>131</v>
      </c>
      <c r="B1803" t="s">
        <v>143</v>
      </c>
      <c r="C1803" t="str">
        <f>".3238"</f>
        <v>.3238</v>
      </c>
      <c r="D1803" t="str">
        <f>".3627"</f>
        <v>.3627</v>
      </c>
      <c r="E1803" t="str">
        <f>".3090"</f>
        <v>.3090</v>
      </c>
      <c r="F1803" t="str">
        <f>".4664"</f>
        <v>.4664</v>
      </c>
      <c r="G1803" t="str">
        <f>".3655"</f>
        <v>.3655</v>
      </c>
    </row>
    <row r="1804" spans="1:7" ht="14.25">
      <c r="A1804" t="str">
        <f>"132"</f>
        <v>132</v>
      </c>
      <c r="B1804" t="s">
        <v>87</v>
      </c>
      <c r="C1804" t="str">
        <f>".3364"</f>
        <v>.3364</v>
      </c>
      <c r="D1804" t="str">
        <f>".4561"</f>
        <v>.4561</v>
      </c>
      <c r="E1804" t="str">
        <f>".3306"</f>
        <v>.3306</v>
      </c>
      <c r="F1804" t="str">
        <f>".3494"</f>
        <v>.3494</v>
      </c>
      <c r="G1804" t="str">
        <f>".3681"</f>
        <v>.3681</v>
      </c>
    </row>
    <row r="1805" spans="1:7" ht="14.25">
      <c r="A1805" t="str">
        <f>"133"</f>
        <v>133</v>
      </c>
      <c r="B1805" t="s">
        <v>58</v>
      </c>
      <c r="C1805" t="str">
        <f>".3702"</f>
        <v>.3702</v>
      </c>
      <c r="D1805" t="str">
        <f>".2636"</f>
        <v>.2636</v>
      </c>
      <c r="E1805" t="str">
        <f>".4306"</f>
        <v>.4306</v>
      </c>
      <c r="F1805" t="str">
        <f>".4264"</f>
        <v>.4264</v>
      </c>
      <c r="G1805" t="str">
        <f>".3727"</f>
        <v>.3727</v>
      </c>
    </row>
    <row r="1806" spans="1:7" ht="14.25">
      <c r="A1806" t="str">
        <f>"134"</f>
        <v>134</v>
      </c>
      <c r="B1806" t="s">
        <v>158</v>
      </c>
      <c r="C1806" t="str">
        <f>".3180"</f>
        <v>.3180</v>
      </c>
      <c r="D1806" t="str">
        <f>".5007"</f>
        <v>.5007</v>
      </c>
      <c r="E1806" t="str">
        <f>".3376"</f>
        <v>.3376</v>
      </c>
      <c r="F1806" t="str">
        <f>".3470"</f>
        <v>.3470</v>
      </c>
      <c r="G1806" t="str">
        <f>".3758"</f>
        <v>.3758</v>
      </c>
    </row>
    <row r="1807" spans="1:7" ht="14.25">
      <c r="A1807" t="str">
        <f>"135"</f>
        <v>135</v>
      </c>
      <c r="B1807" t="s">
        <v>174</v>
      </c>
      <c r="C1807" t="str">
        <f>".3912"</f>
        <v>.3912</v>
      </c>
      <c r="D1807" t="str">
        <f>".3236"</f>
        <v>.3236</v>
      </c>
      <c r="E1807" t="str">
        <f>".4364"</f>
        <v>.4364</v>
      </c>
      <c r="F1807" t="str">
        <f>".3729"</f>
        <v>.3729</v>
      </c>
      <c r="G1807" t="str">
        <f>".3810"</f>
        <v>.3810</v>
      </c>
    </row>
    <row r="1808" spans="1:7" ht="14.25">
      <c r="A1808" t="str">
        <f>"136"</f>
        <v>136</v>
      </c>
      <c r="B1808" t="s">
        <v>82</v>
      </c>
      <c r="C1808" t="str">
        <f>".3068"</f>
        <v>.3068</v>
      </c>
      <c r="D1808" t="str">
        <f>".3318"</f>
        <v>.3318</v>
      </c>
      <c r="E1808" t="str">
        <f>".3446"</f>
        <v>.3446</v>
      </c>
      <c r="F1808" t="str">
        <f>".5522"</f>
        <v>.5522</v>
      </c>
      <c r="G1808" t="str">
        <f>".3839"</f>
        <v>.3839</v>
      </c>
    </row>
    <row r="1809" spans="1:7" ht="14.25">
      <c r="A1809" t="str">
        <f>"137"</f>
        <v>137</v>
      </c>
      <c r="B1809" t="s">
        <v>112</v>
      </c>
      <c r="C1809" t="str">
        <f>".4838"</f>
        <v>.4838</v>
      </c>
      <c r="D1809" t="str">
        <f>".3688"</f>
        <v>.3688</v>
      </c>
      <c r="E1809" t="str">
        <f>".2986"</f>
        <v>.2986</v>
      </c>
      <c r="F1809" t="str">
        <f>".3886"</f>
        <v>.3886</v>
      </c>
      <c r="G1809" t="str">
        <f>".3850"</f>
        <v>.3850</v>
      </c>
    </row>
    <row r="1810" spans="1:7" ht="14.25">
      <c r="A1810" t="str">
        <f>"138"</f>
        <v>138</v>
      </c>
      <c r="B1810" t="s">
        <v>70</v>
      </c>
      <c r="C1810" t="str">
        <f>".4212"</f>
        <v>.4212</v>
      </c>
      <c r="D1810" t="str">
        <f>".4460"</f>
        <v>.4460</v>
      </c>
      <c r="E1810" t="str">
        <f>".3390"</f>
        <v>.3390</v>
      </c>
      <c r="F1810" t="str">
        <f>".3421"</f>
        <v>.3421</v>
      </c>
      <c r="G1810" t="str">
        <f>".3871"</f>
        <v>.3871</v>
      </c>
    </row>
    <row r="1811" spans="1:7" ht="14.25">
      <c r="A1811" t="str">
        <f>"139"</f>
        <v>139</v>
      </c>
      <c r="B1811" t="s">
        <v>168</v>
      </c>
      <c r="C1811" t="str">
        <f>".3298"</f>
        <v>.3298</v>
      </c>
      <c r="D1811" t="str">
        <f>".4297"</f>
        <v>.4297</v>
      </c>
      <c r="E1811" t="str">
        <f>".3812"</f>
        <v>.3812</v>
      </c>
      <c r="F1811" t="str">
        <f>".4169"</f>
        <v>.4169</v>
      </c>
      <c r="G1811" t="str">
        <f>".3894"</f>
        <v>.3894</v>
      </c>
    </row>
    <row r="1812" spans="1:7" ht="14.25">
      <c r="A1812" t="str">
        <f>"140"</f>
        <v>140</v>
      </c>
      <c r="B1812" t="s">
        <v>93</v>
      </c>
      <c r="C1812" t="str">
        <f>".4524"</f>
        <v>.4524</v>
      </c>
      <c r="D1812" t="str">
        <f>".4197"</f>
        <v>.4197</v>
      </c>
      <c r="E1812" t="str">
        <f>".3190"</f>
        <v>.3190</v>
      </c>
      <c r="F1812" t="str">
        <f>".3693"</f>
        <v>.3693</v>
      </c>
      <c r="G1812" t="str">
        <f>".3901"</f>
        <v>.3901</v>
      </c>
    </row>
    <row r="1813" spans="1:7" ht="14.25">
      <c r="A1813" t="str">
        <f>"141"</f>
        <v>141</v>
      </c>
      <c r="B1813" t="s">
        <v>165</v>
      </c>
      <c r="C1813" t="str">
        <f>".3652"</f>
        <v>.3652</v>
      </c>
      <c r="D1813" t="str">
        <f>".3656"</f>
        <v>.3656</v>
      </c>
      <c r="E1813" t="str">
        <f>".3642"</f>
        <v>.3642</v>
      </c>
      <c r="F1813" t="str">
        <f>".4778"</f>
        <v>.4778</v>
      </c>
      <c r="G1813" t="str">
        <f>".3932"</f>
        <v>.3932</v>
      </c>
    </row>
    <row r="1814" spans="1:7" ht="14.25">
      <c r="A1814" t="str">
        <f>"142"</f>
        <v>142</v>
      </c>
      <c r="B1814" t="s">
        <v>75</v>
      </c>
      <c r="C1814" t="str">
        <f>".3604"</f>
        <v>.3604</v>
      </c>
      <c r="D1814" t="str">
        <f>".3640"</f>
        <v>.3640</v>
      </c>
      <c r="E1814" t="str">
        <f>".4946"</f>
        <v>.4946</v>
      </c>
      <c r="F1814" t="str">
        <f>".3595"</f>
        <v>.3595</v>
      </c>
      <c r="G1814" t="str">
        <f>".3946"</f>
        <v>.3946</v>
      </c>
    </row>
    <row r="1815" spans="1:7" ht="14.25">
      <c r="A1815" t="str">
        <f>"143"</f>
        <v>143</v>
      </c>
      <c r="B1815" t="s">
        <v>76</v>
      </c>
      <c r="C1815" t="str">
        <f>".3462"</f>
        <v>.3462</v>
      </c>
      <c r="D1815" t="str">
        <f>".4337"</f>
        <v>.4337</v>
      </c>
      <c r="E1815" t="str">
        <f>".4280"</f>
        <v>.4280</v>
      </c>
      <c r="F1815" t="str">
        <f>".3983"</f>
        <v>.3983</v>
      </c>
      <c r="G1815" t="str">
        <f>".4016"</f>
        <v>.4016</v>
      </c>
    </row>
    <row r="1816" spans="1:7" ht="14.25">
      <c r="A1816" t="str">
        <f>"144"</f>
        <v>144</v>
      </c>
      <c r="B1816" t="s">
        <v>83</v>
      </c>
      <c r="C1816" t="str">
        <f>".3146"</f>
        <v>.3146</v>
      </c>
      <c r="D1816" t="str">
        <f>".4867"</f>
        <v>.4867</v>
      </c>
      <c r="E1816" t="str">
        <f>".4074"</f>
        <v>.4074</v>
      </c>
      <c r="F1816" t="str">
        <f>".4159"</f>
        <v>.4159</v>
      </c>
      <c r="G1816" t="str">
        <f>".4062"</f>
        <v>.4062</v>
      </c>
    </row>
    <row r="1817" spans="1:7" ht="14.25">
      <c r="A1817" t="str">
        <f>"145"</f>
        <v>145</v>
      </c>
      <c r="B1817" t="s">
        <v>99</v>
      </c>
      <c r="C1817" t="str">
        <f>".3660"</f>
        <v>.3660</v>
      </c>
      <c r="D1817" t="str">
        <f>".4039"</f>
        <v>.4039</v>
      </c>
      <c r="E1817" t="str">
        <f>".3708"</f>
        <v>.3708</v>
      </c>
      <c r="F1817" t="str">
        <f>".5046"</f>
        <v>.5046</v>
      </c>
      <c r="G1817" t="str">
        <f>".4113"</f>
        <v>.4113</v>
      </c>
    </row>
    <row r="1818" spans="1:7" ht="14.25">
      <c r="A1818" t="str">
        <f>"146"</f>
        <v>146</v>
      </c>
      <c r="B1818" t="s">
        <v>175</v>
      </c>
      <c r="C1818" t="str">
        <f>".5054"</f>
        <v>.5054</v>
      </c>
      <c r="D1818" t="str">
        <f>".3695"</f>
        <v>.3695</v>
      </c>
      <c r="E1818" t="str">
        <f>".4618"</f>
        <v>.4618</v>
      </c>
      <c r="F1818" t="str">
        <f>".3799"</f>
        <v>.3799</v>
      </c>
      <c r="G1818" t="str">
        <f>".4292"</f>
        <v>.4292</v>
      </c>
    </row>
    <row r="1819" spans="1:7" ht="14.25">
      <c r="A1819" t="str">
        <f>"147"</f>
        <v>147</v>
      </c>
      <c r="B1819" t="s">
        <v>67</v>
      </c>
      <c r="C1819" t="str">
        <f>".5100"</f>
        <v>.5100</v>
      </c>
      <c r="D1819" t="str">
        <f>".4888"</f>
        <v>.4888</v>
      </c>
      <c r="E1819" t="str">
        <f>".3288"</f>
        <v>.3288</v>
      </c>
      <c r="F1819" t="str">
        <f>".5327"</f>
        <v>.5327</v>
      </c>
      <c r="G1819" t="str">
        <f>".4651"</f>
        <v>.4651</v>
      </c>
    </row>
    <row r="1820" spans="1:7" ht="14.25">
      <c r="A1820" t="str">
        <f>"148"</f>
        <v>148</v>
      </c>
      <c r="B1820" t="s">
        <v>173</v>
      </c>
      <c r="C1820" t="str">
        <f>".3386"</f>
        <v>.3386</v>
      </c>
      <c r="D1820" t="str">
        <f>".5726"</f>
        <v>.5726</v>
      </c>
      <c r="E1820" t="str">
        <f>".4086"</f>
        <v>.4086</v>
      </c>
      <c r="F1820" t="str">
        <f>".6043"</f>
        <v>.6043</v>
      </c>
      <c r="G1820" t="str">
        <f>".4810"</f>
        <v>.4810</v>
      </c>
    </row>
    <row r="1821" spans="1:7" ht="14.25">
      <c r="A1821" t="str">
        <f>"149"</f>
        <v>149</v>
      </c>
      <c r="B1821" t="s">
        <v>176</v>
      </c>
      <c r="C1821" t="str">
        <f>".3396"</f>
        <v>.3396</v>
      </c>
      <c r="D1821" t="str">
        <f>".3129"</f>
        <v>.3129</v>
      </c>
      <c r="E1821" t="str">
        <f>"1.3036"</f>
        <v>1.3036</v>
      </c>
      <c r="F1821" t="str">
        <f>".3951"</f>
        <v>.3951</v>
      </c>
      <c r="G1821" t="str">
        <f>".5878"</f>
        <v>.5878</v>
      </c>
    </row>
    <row r="1822" spans="1:7" ht="14.25">
      <c r="A1822" t="str">
        <f>"150"</f>
        <v>150</v>
      </c>
      <c r="B1822" t="s">
        <v>177</v>
      </c>
      <c r="C1822" t="str">
        <f>".3896"</f>
        <v>.3896</v>
      </c>
      <c r="D1822" t="str">
        <f>".2317"</f>
        <v>.2317</v>
      </c>
      <c r="E1822" t="str">
        <f>"1.3640"</f>
        <v>1.3640</v>
      </c>
      <c r="F1822" t="str">
        <f>".4530"</f>
        <v>.4530</v>
      </c>
      <c r="G1822" t="str">
        <f>".6096"</f>
        <v>.6096</v>
      </c>
    </row>
    <row r="1823" spans="1:7" ht="14.25">
      <c r="A1823" t="str">
        <f>"151"</f>
        <v>151</v>
      </c>
      <c r="B1823" t="s">
        <v>179</v>
      </c>
      <c r="C1823" t="str">
        <f>".2910"</f>
        <v>.2910</v>
      </c>
      <c r="D1823" t="str">
        <f>".2808"</f>
        <v>.2808</v>
      </c>
      <c r="E1823" t="str">
        <f>"4.0358"</f>
        <v>4.0358</v>
      </c>
      <c r="F1823" t="str">
        <f>".3654"</f>
        <v>.3654</v>
      </c>
      <c r="G1823" t="str">
        <f>"1.2433"</f>
        <v>1.2433</v>
      </c>
    </row>
    <row r="1825" ht="14.25">
      <c r="A1825" t="s">
        <v>201</v>
      </c>
    </row>
    <row r="1826" spans="1:9" ht="14.25">
      <c r="A1826" t="s">
        <v>4</v>
      </c>
      <c r="B1826" t="s">
        <v>5</v>
      </c>
      <c r="C1826" t="s">
        <v>198</v>
      </c>
      <c r="D1826" t="s">
        <v>199</v>
      </c>
      <c r="E1826" t="s">
        <v>191</v>
      </c>
      <c r="F1826" t="s">
        <v>192</v>
      </c>
      <c r="G1826" t="s">
        <v>184</v>
      </c>
      <c r="H1826" t="s">
        <v>185</v>
      </c>
      <c r="I1826" t="s">
        <v>110</v>
      </c>
    </row>
    <row r="1827" spans="1:9" ht="14.25">
      <c r="A1827" t="str">
        <f>"1"</f>
        <v>1</v>
      </c>
      <c r="B1827" t="s">
        <v>27</v>
      </c>
      <c r="C1827" t="str">
        <f>".1304"</f>
        <v>.1304</v>
      </c>
      <c r="D1827" t="str">
        <f>".2029"</f>
        <v>.2029</v>
      </c>
      <c r="E1827" t="str">
        <f>".1398"</f>
        <v>.1398</v>
      </c>
      <c r="F1827" t="str">
        <f>".1923"</f>
        <v>.1923</v>
      </c>
      <c r="G1827" t="str">
        <f>".1880"</f>
        <v>.1880</v>
      </c>
      <c r="H1827" t="str">
        <f>".2197"</f>
        <v>.2197</v>
      </c>
      <c r="I1827" t="str">
        <f>".1789"</f>
        <v>.1789</v>
      </c>
    </row>
    <row r="1828" spans="1:9" ht="14.25">
      <c r="A1828" t="str">
        <f>"2"</f>
        <v>2</v>
      </c>
      <c r="B1828" t="s">
        <v>29</v>
      </c>
      <c r="C1828" t="str">
        <f>".2146"</f>
        <v>.2146</v>
      </c>
      <c r="D1828" t="str">
        <f>".2376"</f>
        <v>.2376</v>
      </c>
      <c r="E1828" t="str">
        <f>".2332"</f>
        <v>.2332</v>
      </c>
      <c r="F1828" t="str">
        <f>".1598"</f>
        <v>.1598</v>
      </c>
      <c r="G1828" t="str">
        <f>".1814"</f>
        <v>.1814</v>
      </c>
      <c r="H1828" t="str">
        <f>".2000"</f>
        <v>.2000</v>
      </c>
      <c r="I1828" t="str">
        <f>".2044"</f>
        <v>.2044</v>
      </c>
    </row>
    <row r="1829" spans="1:9" ht="14.25">
      <c r="A1829" t="str">
        <f>"3"</f>
        <v>3</v>
      </c>
      <c r="B1829" t="s">
        <v>17</v>
      </c>
      <c r="C1829" t="str">
        <f>".2834"</f>
        <v>.2834</v>
      </c>
      <c r="D1829" t="str">
        <f>".1742"</f>
        <v>.1742</v>
      </c>
      <c r="E1829" t="str">
        <f>".1366"</f>
        <v>.1366</v>
      </c>
      <c r="F1829" t="str">
        <f>".2527"</f>
        <v>.2527</v>
      </c>
      <c r="G1829" t="str">
        <f>".2252"</f>
        <v>.2252</v>
      </c>
      <c r="H1829" t="str">
        <f>".1890"</f>
        <v>.1890</v>
      </c>
      <c r="I1829" t="str">
        <f>".2102"</f>
        <v>.2102</v>
      </c>
    </row>
    <row r="1830" spans="1:9" ht="14.25">
      <c r="A1830" t="str">
        <f>"4"</f>
        <v>4</v>
      </c>
      <c r="B1830" t="s">
        <v>20</v>
      </c>
      <c r="C1830" t="str">
        <f>".1864"</f>
        <v>.1864</v>
      </c>
      <c r="D1830" t="str">
        <f>".1867"</f>
        <v>.1867</v>
      </c>
      <c r="E1830" t="str">
        <f>".2370"</f>
        <v>.2370</v>
      </c>
      <c r="F1830" t="str">
        <f>".2363"</f>
        <v>.2363</v>
      </c>
      <c r="G1830" t="str">
        <f>".2156"</f>
        <v>.2156</v>
      </c>
      <c r="H1830" t="str">
        <f>".2428"</f>
        <v>.2428</v>
      </c>
      <c r="I1830" t="str">
        <f>".2175"</f>
        <v>.2175</v>
      </c>
    </row>
    <row r="1831" spans="1:9" ht="14.25">
      <c r="A1831" t="str">
        <f>"5"</f>
        <v>5</v>
      </c>
      <c r="B1831" t="s">
        <v>44</v>
      </c>
      <c r="C1831" t="str">
        <f>".2404"</f>
        <v>.2404</v>
      </c>
      <c r="D1831" t="str">
        <f>".1941"</f>
        <v>.1941</v>
      </c>
      <c r="E1831" t="str">
        <f>".1956"</f>
        <v>.1956</v>
      </c>
      <c r="F1831" t="str">
        <f>".1909"</f>
        <v>.1909</v>
      </c>
      <c r="G1831" t="str">
        <f>".2592"</f>
        <v>.2592</v>
      </c>
      <c r="H1831" t="str">
        <f>".2299"</f>
        <v>.2299</v>
      </c>
      <c r="I1831" t="str">
        <f>".2184"</f>
        <v>.2184</v>
      </c>
    </row>
    <row r="1832" spans="1:9" ht="14.25">
      <c r="A1832" t="str">
        <f>"6"</f>
        <v>6</v>
      </c>
      <c r="B1832" t="s">
        <v>19</v>
      </c>
      <c r="C1832" t="str">
        <f>".2330"</f>
        <v>.2330</v>
      </c>
      <c r="D1832" t="str">
        <f>".2009"</f>
        <v>.2009</v>
      </c>
      <c r="E1832" t="str">
        <f>".2136"</f>
        <v>.2136</v>
      </c>
      <c r="F1832" t="str">
        <f>".2262"</f>
        <v>.2262</v>
      </c>
      <c r="G1832" t="str">
        <f>".2134"</f>
        <v>.2134</v>
      </c>
      <c r="H1832" t="str">
        <f>".2346"</f>
        <v>.2346</v>
      </c>
      <c r="I1832" t="str">
        <f>".2203"</f>
        <v>.2203</v>
      </c>
    </row>
    <row r="1833" spans="1:9" ht="14.25">
      <c r="A1833" t="str">
        <f>"7"</f>
        <v>7</v>
      </c>
      <c r="B1833" t="s">
        <v>30</v>
      </c>
      <c r="C1833" t="str">
        <f>".2164"</f>
        <v>.2164</v>
      </c>
      <c r="D1833" t="str">
        <f>".2533"</f>
        <v>.2533</v>
      </c>
      <c r="E1833" t="str">
        <f>".1996"</f>
        <v>.1996</v>
      </c>
      <c r="F1833" t="str">
        <f>".2531"</f>
        <v>.2531</v>
      </c>
      <c r="G1833" t="str">
        <f>".1828"</f>
        <v>.1828</v>
      </c>
      <c r="H1833" t="str">
        <f>".2247"</f>
        <v>.2247</v>
      </c>
      <c r="I1833" t="str">
        <f>".2217"</f>
        <v>.2217</v>
      </c>
    </row>
    <row r="1834" spans="1:9" ht="14.25">
      <c r="A1834" t="str">
        <f>"8"</f>
        <v>8</v>
      </c>
      <c r="B1834" t="s">
        <v>66</v>
      </c>
      <c r="C1834" t="str">
        <f>".1866"</f>
        <v>.1866</v>
      </c>
      <c r="D1834" t="str">
        <f>".2607"</f>
        <v>.2607</v>
      </c>
      <c r="E1834" t="str">
        <f>".2582"</f>
        <v>.2582</v>
      </c>
      <c r="F1834" t="str">
        <f>".2294"</f>
        <v>.2294</v>
      </c>
      <c r="G1834" t="str">
        <f>".2100"</f>
        <v>.2100</v>
      </c>
      <c r="H1834" t="str">
        <f>".2009"</f>
        <v>.2009</v>
      </c>
      <c r="I1834" t="str">
        <f>".2243"</f>
        <v>.2243</v>
      </c>
    </row>
    <row r="1835" spans="1:9" ht="14.25">
      <c r="A1835" t="str">
        <f>"9"</f>
        <v>9</v>
      </c>
      <c r="B1835" t="s">
        <v>26</v>
      </c>
      <c r="C1835" t="str">
        <f>".2270"</f>
        <v>.2270</v>
      </c>
      <c r="D1835" t="str">
        <f>".2523"</f>
        <v>.2523</v>
      </c>
      <c r="E1835" t="str">
        <f>".2434"</f>
        <v>.2434</v>
      </c>
      <c r="F1835" t="str">
        <f>".2232"</f>
        <v>.2232</v>
      </c>
      <c r="G1835" t="str">
        <f>".2268"</f>
        <v>.2268</v>
      </c>
      <c r="H1835" t="str">
        <f>".1754"</f>
        <v>.1754</v>
      </c>
      <c r="I1835" t="str">
        <f>".2247"</f>
        <v>.2247</v>
      </c>
    </row>
    <row r="1836" spans="1:9" ht="14.25">
      <c r="A1836" t="str">
        <f>"10"</f>
        <v>10</v>
      </c>
      <c r="B1836" t="s">
        <v>31</v>
      </c>
      <c r="C1836" t="str">
        <f>".2250"</f>
        <v>.2250</v>
      </c>
      <c r="D1836" t="str">
        <f>".2028"</f>
        <v>.2028</v>
      </c>
      <c r="E1836" t="str">
        <f>".2826"</f>
        <v>.2826</v>
      </c>
      <c r="F1836" t="str">
        <f>".2431"</f>
        <v>.2431</v>
      </c>
      <c r="G1836" t="str">
        <f>".2218"</f>
        <v>.2218</v>
      </c>
      <c r="H1836" t="str">
        <f>".2102"</f>
        <v>.2102</v>
      </c>
      <c r="I1836" t="str">
        <f>".2309"</f>
        <v>.2309</v>
      </c>
    </row>
    <row r="1837" spans="1:9" ht="14.25">
      <c r="A1837" t="str">
        <f>"11"</f>
        <v>11</v>
      </c>
      <c r="B1837" t="s">
        <v>18</v>
      </c>
      <c r="C1837" t="str">
        <f>".2262"</f>
        <v>.2262</v>
      </c>
      <c r="D1837" t="str">
        <f>".1925"</f>
        <v>.1925</v>
      </c>
      <c r="E1837" t="str">
        <f>".2170"</f>
        <v>.2170</v>
      </c>
      <c r="F1837" t="str">
        <f>".3007"</f>
        <v>.3007</v>
      </c>
      <c r="G1837" t="str">
        <f>".2484"</f>
        <v>.2484</v>
      </c>
      <c r="H1837" t="str">
        <f>".2224"</f>
        <v>.2224</v>
      </c>
      <c r="I1837" t="str">
        <f>".2345"</f>
        <v>.2345</v>
      </c>
    </row>
    <row r="1838" spans="1:9" ht="14.25">
      <c r="A1838" t="str">
        <f>"12"</f>
        <v>12</v>
      </c>
      <c r="B1838" t="s">
        <v>38</v>
      </c>
      <c r="C1838" t="str">
        <f>".2236"</f>
        <v>.2236</v>
      </c>
      <c r="D1838" t="str">
        <f>".2253"</f>
        <v>.2253</v>
      </c>
      <c r="E1838" t="str">
        <f>".2776"</f>
        <v>.2776</v>
      </c>
      <c r="F1838" t="str">
        <f>".2099"</f>
        <v>.2099</v>
      </c>
      <c r="G1838" t="str">
        <f>".2616"</f>
        <v>.2616</v>
      </c>
      <c r="H1838" t="str">
        <f>".2115"</f>
        <v>.2115</v>
      </c>
      <c r="I1838" t="str">
        <f>".2349"</f>
        <v>.2349</v>
      </c>
    </row>
    <row r="1839" spans="1:9" ht="14.25">
      <c r="A1839" t="str">
        <f>"13"</f>
        <v>13</v>
      </c>
      <c r="B1839" t="s">
        <v>145</v>
      </c>
      <c r="C1839" t="str">
        <f>".2282"</f>
        <v>.2282</v>
      </c>
      <c r="D1839" t="str">
        <f>".2213"</f>
        <v>.2213</v>
      </c>
      <c r="E1839" t="str">
        <f>".1944"</f>
        <v>.1944</v>
      </c>
      <c r="F1839" t="str">
        <f>".2438"</f>
        <v>.2438</v>
      </c>
      <c r="G1839" t="str">
        <f>".3118"</f>
        <v>.3118</v>
      </c>
      <c r="H1839" t="str">
        <f>".2104"</f>
        <v>.2104</v>
      </c>
      <c r="I1839" t="str">
        <f>".2350"</f>
        <v>.2350</v>
      </c>
    </row>
    <row r="1840" spans="1:9" ht="14.25">
      <c r="A1840" t="str">
        <f>"14"</f>
        <v>14</v>
      </c>
      <c r="B1840" t="s">
        <v>15</v>
      </c>
      <c r="C1840" t="str">
        <f>".1842"</f>
        <v>.1842</v>
      </c>
      <c r="D1840" t="str">
        <f>".2755"</f>
        <v>.2755</v>
      </c>
      <c r="E1840" t="str">
        <f>".2950"</f>
        <v>.2950</v>
      </c>
      <c r="F1840" t="str">
        <f>".2200"</f>
        <v>.2200</v>
      </c>
      <c r="G1840" t="str">
        <f>".2306"</f>
        <v>.2306</v>
      </c>
      <c r="H1840" t="str">
        <f>".2268"</f>
        <v>.2268</v>
      </c>
      <c r="I1840" t="str">
        <f>".2387"</f>
        <v>.2387</v>
      </c>
    </row>
    <row r="1841" spans="1:9" ht="14.25">
      <c r="A1841" t="str">
        <f>"15"</f>
        <v>15</v>
      </c>
      <c r="B1841" t="s">
        <v>28</v>
      </c>
      <c r="C1841" t="str">
        <f>".2548"</f>
        <v>.2548</v>
      </c>
      <c r="D1841" t="str">
        <f>".2637"</f>
        <v>.2637</v>
      </c>
      <c r="E1841" t="str">
        <f>".2406"</f>
        <v>.2406</v>
      </c>
      <c r="F1841" t="str">
        <f>".1593"</f>
        <v>.1593</v>
      </c>
      <c r="G1841" t="str">
        <f>".2324"</f>
        <v>.2324</v>
      </c>
      <c r="H1841" t="str">
        <f>".2883"</f>
        <v>.2883</v>
      </c>
      <c r="I1841" t="str">
        <f>".2399"</f>
        <v>.2399</v>
      </c>
    </row>
    <row r="1842" spans="1:9" ht="14.25">
      <c r="A1842" t="str">
        <f>"16"</f>
        <v>16</v>
      </c>
      <c r="B1842" t="s">
        <v>80</v>
      </c>
      <c r="C1842" t="str">
        <f>".2310"</f>
        <v>.2310</v>
      </c>
      <c r="D1842" t="str">
        <f>".3133"</f>
        <v>.3133</v>
      </c>
      <c r="E1842" t="str">
        <f>".2410"</f>
        <v>.2410</v>
      </c>
      <c r="F1842" t="str">
        <f>".2529"</f>
        <v>.2529</v>
      </c>
      <c r="G1842" t="str">
        <f>".2102"</f>
        <v>.2102</v>
      </c>
      <c r="H1842" t="str">
        <f>".2044"</f>
        <v>.2044</v>
      </c>
      <c r="I1842" t="str">
        <f>".2421"</f>
        <v>.2421</v>
      </c>
    </row>
    <row r="1843" spans="1:9" ht="14.25">
      <c r="A1843" t="str">
        <f>"17"</f>
        <v>17</v>
      </c>
      <c r="B1843" t="s">
        <v>23</v>
      </c>
      <c r="C1843" t="str">
        <f>".2184"</f>
        <v>.2184</v>
      </c>
      <c r="D1843" t="str">
        <f>".2401"</f>
        <v>.2401</v>
      </c>
      <c r="E1843" t="str">
        <f>".2438"</f>
        <v>.2438</v>
      </c>
      <c r="F1843" t="str">
        <f>".2732"</f>
        <v>.2732</v>
      </c>
      <c r="G1843" t="str">
        <f>".1932"</f>
        <v>.1932</v>
      </c>
      <c r="H1843" t="str">
        <f>".3008"</f>
        <v>.3008</v>
      </c>
      <c r="I1843" t="str">
        <f>".2449"</f>
        <v>.2449</v>
      </c>
    </row>
    <row r="1844" spans="1:9" ht="14.25">
      <c r="A1844" t="str">
        <f>"18"</f>
        <v>18</v>
      </c>
      <c r="B1844" t="s">
        <v>54</v>
      </c>
      <c r="C1844" t="str">
        <f>".2208"</f>
        <v>.2208</v>
      </c>
      <c r="D1844" t="str">
        <f>".2089"</f>
        <v>.2089</v>
      </c>
      <c r="E1844" t="str">
        <f>".2908"</f>
        <v>.2908</v>
      </c>
      <c r="F1844" t="str">
        <f>".2359"</f>
        <v>.2359</v>
      </c>
      <c r="G1844" t="str">
        <f>".2486"</f>
        <v>.2486</v>
      </c>
      <c r="H1844" t="str">
        <f>".2718"</f>
        <v>.2718</v>
      </c>
      <c r="I1844" t="str">
        <f>".2461"</f>
        <v>.2461</v>
      </c>
    </row>
    <row r="1845" spans="1:9" ht="14.25">
      <c r="A1845" t="str">
        <f>"19"</f>
        <v>19</v>
      </c>
      <c r="B1845" t="s">
        <v>150</v>
      </c>
      <c r="C1845" t="str">
        <f>".1934"</f>
        <v>.1934</v>
      </c>
      <c r="D1845" t="str">
        <f>".2332"</f>
        <v>.2332</v>
      </c>
      <c r="E1845" t="str">
        <f>".2322"</f>
        <v>.2322</v>
      </c>
      <c r="F1845" t="str">
        <f>".2580"</f>
        <v>.2580</v>
      </c>
      <c r="G1845" t="str">
        <f>".3238"</f>
        <v>.3238</v>
      </c>
      <c r="H1845" t="str">
        <f>".2427"</f>
        <v>.2427</v>
      </c>
      <c r="I1845" t="str">
        <f>".2472"</f>
        <v>.2472</v>
      </c>
    </row>
    <row r="1846" spans="1:9" ht="14.25">
      <c r="A1846" t="str">
        <f>"20"</f>
        <v>20</v>
      </c>
      <c r="B1846" t="s">
        <v>42</v>
      </c>
      <c r="C1846" t="str">
        <f>".2396"</f>
        <v>.2396</v>
      </c>
      <c r="D1846" t="str">
        <f>".2311"</f>
        <v>.2311</v>
      </c>
      <c r="E1846" t="str">
        <f>".2672"</f>
        <v>.2672</v>
      </c>
      <c r="F1846" t="str">
        <f>".2370"</f>
        <v>.2370</v>
      </c>
      <c r="G1846" t="str">
        <f>".2560"</f>
        <v>.2560</v>
      </c>
      <c r="H1846" t="str">
        <f>".2547"</f>
        <v>.2547</v>
      </c>
      <c r="I1846" t="str">
        <f>".2476"</f>
        <v>.2476</v>
      </c>
    </row>
    <row r="1847" spans="1:9" ht="14.25">
      <c r="A1847" t="str">
        <f>"21"</f>
        <v>21</v>
      </c>
      <c r="B1847" t="s">
        <v>45</v>
      </c>
      <c r="C1847" t="str">
        <f>".2536"</f>
        <v>.2536</v>
      </c>
      <c r="D1847" t="str">
        <f>".2432"</f>
        <v>.2432</v>
      </c>
      <c r="E1847" t="str">
        <f>".2172"</f>
        <v>.2172</v>
      </c>
      <c r="F1847" t="str">
        <f>".2442"</f>
        <v>.2442</v>
      </c>
      <c r="G1847" t="str">
        <f>".2138"</f>
        <v>.2138</v>
      </c>
      <c r="H1847" t="str">
        <f>".3149"</f>
        <v>.3149</v>
      </c>
      <c r="I1847" t="str">
        <f>".2478"</f>
        <v>.2478</v>
      </c>
    </row>
    <row r="1848" spans="1:9" ht="14.25">
      <c r="A1848" t="str">
        <f>"22"</f>
        <v>22</v>
      </c>
      <c r="B1848" t="s">
        <v>39</v>
      </c>
      <c r="C1848" t="str">
        <f>".2378"</f>
        <v>.2378</v>
      </c>
      <c r="D1848" t="str">
        <f>".2326"</f>
        <v>.2326</v>
      </c>
      <c r="E1848" t="str">
        <f>".2322"</f>
        <v>.2322</v>
      </c>
      <c r="F1848" t="str">
        <f>".2879"</f>
        <v>.2879</v>
      </c>
      <c r="G1848" t="str">
        <f>".2208"</f>
        <v>.2208</v>
      </c>
      <c r="H1848" t="str">
        <f>".2802"</f>
        <v>.2802</v>
      </c>
      <c r="I1848" t="str">
        <f>".2486"</f>
        <v>.2486</v>
      </c>
    </row>
    <row r="1849" spans="1:9" ht="14.25">
      <c r="A1849" t="str">
        <f>"23"</f>
        <v>23</v>
      </c>
      <c r="B1849" t="s">
        <v>77</v>
      </c>
      <c r="C1849" t="str">
        <f>".2624"</f>
        <v>.2624</v>
      </c>
      <c r="D1849" t="str">
        <f>".2369"</f>
        <v>.2369</v>
      </c>
      <c r="E1849" t="str">
        <f>".2230"</f>
        <v>.2230</v>
      </c>
      <c r="F1849" t="str">
        <f>".2514"</f>
        <v>.2514</v>
      </c>
      <c r="G1849" t="str">
        <f>".2548"</f>
        <v>.2548</v>
      </c>
      <c r="H1849" t="str">
        <f>".2676"</f>
        <v>.2676</v>
      </c>
      <c r="I1849" t="str">
        <f>".2494"</f>
        <v>.2494</v>
      </c>
    </row>
    <row r="1850" spans="1:9" ht="14.25">
      <c r="A1850" t="str">
        <f>"24"</f>
        <v>24</v>
      </c>
      <c r="B1850" t="s">
        <v>120</v>
      </c>
      <c r="C1850" t="str">
        <f>".2492"</f>
        <v>.2492</v>
      </c>
      <c r="D1850" t="str">
        <f>".2719"</f>
        <v>.2719</v>
      </c>
      <c r="E1850" t="str">
        <f>".2596"</f>
        <v>.2596</v>
      </c>
      <c r="F1850" t="str">
        <f>".2556"</f>
        <v>.2556</v>
      </c>
      <c r="G1850" t="str">
        <f>".2438"</f>
        <v>.2438</v>
      </c>
      <c r="H1850" t="str">
        <f>".2209"</f>
        <v>.2209</v>
      </c>
      <c r="I1850" t="str">
        <f>".2502"</f>
        <v>.2502</v>
      </c>
    </row>
    <row r="1851" spans="1:9" ht="14.25">
      <c r="A1851" t="str">
        <f>"25"</f>
        <v>25</v>
      </c>
      <c r="B1851" t="s">
        <v>36</v>
      </c>
      <c r="C1851" t="str">
        <f>".1968"</f>
        <v>.1968</v>
      </c>
      <c r="D1851" t="str">
        <f>".2492"</f>
        <v>.2492</v>
      </c>
      <c r="E1851" t="str">
        <f>".3020"</f>
        <v>.3020</v>
      </c>
      <c r="F1851" t="str">
        <f>".2313"</f>
        <v>.2313</v>
      </c>
      <c r="G1851" t="str">
        <f>".2186"</f>
        <v>.2186</v>
      </c>
      <c r="H1851" t="str">
        <f>".3071"</f>
        <v>.3071</v>
      </c>
      <c r="I1851" t="str">
        <f>".2508"</f>
        <v>.2508</v>
      </c>
    </row>
    <row r="1852" spans="1:9" ht="14.25">
      <c r="A1852" t="str">
        <f>"26"</f>
        <v>26</v>
      </c>
      <c r="B1852" t="s">
        <v>34</v>
      </c>
      <c r="C1852" t="str">
        <f>".2596"</f>
        <v>.2596</v>
      </c>
      <c r="D1852" t="str">
        <f>".2480"</f>
        <v>.2480</v>
      </c>
      <c r="E1852" t="str">
        <f>".3266"</f>
        <v>.3266</v>
      </c>
      <c r="F1852" t="str">
        <f>".2960"</f>
        <v>.2960</v>
      </c>
      <c r="G1852" t="str">
        <f>".1766"</f>
        <v>.1766</v>
      </c>
      <c r="H1852" t="str">
        <f>".2086"</f>
        <v>.2086</v>
      </c>
      <c r="I1852" t="str">
        <f>".2526"</f>
        <v>.2526</v>
      </c>
    </row>
    <row r="1853" spans="1:9" ht="14.25">
      <c r="A1853" t="str">
        <f>"27"</f>
        <v>27</v>
      </c>
      <c r="B1853" t="s">
        <v>85</v>
      </c>
      <c r="C1853" t="str">
        <f>".2346"</f>
        <v>.2346</v>
      </c>
      <c r="D1853" t="str">
        <f>".2381"</f>
        <v>.2381</v>
      </c>
      <c r="E1853" t="str">
        <f>".2904"</f>
        <v>.2904</v>
      </c>
      <c r="F1853" t="str">
        <f>".2350"</f>
        <v>.2350</v>
      </c>
      <c r="G1853" t="str">
        <f>".2194"</f>
        <v>.2194</v>
      </c>
      <c r="H1853" t="str">
        <f>".3193"</f>
        <v>.3193</v>
      </c>
      <c r="I1853" t="str">
        <f>".2561"</f>
        <v>.2561</v>
      </c>
    </row>
    <row r="1854" spans="1:9" ht="14.25">
      <c r="A1854" t="str">
        <f>"28"</f>
        <v>28</v>
      </c>
      <c r="B1854" t="s">
        <v>115</v>
      </c>
      <c r="C1854" t="str">
        <f>".2604"</f>
        <v>.2604</v>
      </c>
      <c r="D1854" t="str">
        <f>".2782"</f>
        <v>.2782</v>
      </c>
      <c r="E1854" t="str">
        <f>".2576"</f>
        <v>.2576</v>
      </c>
      <c r="F1854" t="str">
        <f>".2459"</f>
        <v>.2459</v>
      </c>
      <c r="G1854" t="str">
        <f>".2046"</f>
        <v>.2046</v>
      </c>
      <c r="H1854" t="str">
        <f>".2938"</f>
        <v>.2938</v>
      </c>
      <c r="I1854" t="str">
        <f>".2568"</f>
        <v>.2568</v>
      </c>
    </row>
    <row r="1855" spans="1:9" ht="14.25">
      <c r="A1855" t="str">
        <f>"29"</f>
        <v>29</v>
      </c>
      <c r="B1855" t="s">
        <v>55</v>
      </c>
      <c r="C1855" t="str">
        <f>".2216"</f>
        <v>.2216</v>
      </c>
      <c r="D1855" t="str">
        <f>".2754"</f>
        <v>.2754</v>
      </c>
      <c r="E1855" t="str">
        <f>".2800"</f>
        <v>.2800</v>
      </c>
      <c r="F1855" t="str">
        <f>".2739"</f>
        <v>.2739</v>
      </c>
      <c r="G1855" t="str">
        <f>".2704"</f>
        <v>.2704</v>
      </c>
      <c r="H1855" t="str">
        <f>".2264"</f>
        <v>.2264</v>
      </c>
      <c r="I1855" t="str">
        <f>".2580"</f>
        <v>.2580</v>
      </c>
    </row>
    <row r="1856" spans="1:9" ht="14.25">
      <c r="A1856" t="str">
        <f>"30"</f>
        <v>30</v>
      </c>
      <c r="B1856" t="s">
        <v>122</v>
      </c>
      <c r="C1856" t="str">
        <f>".2976"</f>
        <v>.2976</v>
      </c>
      <c r="D1856" t="str">
        <f>".2255"</f>
        <v>.2255</v>
      </c>
      <c r="E1856" t="str">
        <f>".2452"</f>
        <v>.2452</v>
      </c>
      <c r="F1856" t="str">
        <f>".2426"</f>
        <v>.2426</v>
      </c>
      <c r="G1856" t="str">
        <f>".2558"</f>
        <v>.2558</v>
      </c>
      <c r="H1856" t="str">
        <f>".2840"</f>
        <v>.2840</v>
      </c>
      <c r="I1856" t="str">
        <f>".2585"</f>
        <v>.2585</v>
      </c>
    </row>
    <row r="1857" spans="1:9" ht="14.25">
      <c r="A1857" t="str">
        <f>"31"</f>
        <v>31</v>
      </c>
      <c r="B1857" t="s">
        <v>25</v>
      </c>
      <c r="C1857" t="str">
        <f>".2822"</f>
        <v>.2822</v>
      </c>
      <c r="D1857" t="str">
        <f>".2687"</f>
        <v>.2687</v>
      </c>
      <c r="E1857" t="str">
        <f>".1978"</f>
        <v>.1978</v>
      </c>
      <c r="F1857" t="str">
        <f>".2533"</f>
        <v>.2533</v>
      </c>
      <c r="G1857" t="str">
        <f>".3116"</f>
        <v>.3116</v>
      </c>
      <c r="H1857" t="str">
        <f>".2391"</f>
        <v>.2391</v>
      </c>
      <c r="I1857" t="str">
        <f>".2588"</f>
        <v>.2588</v>
      </c>
    </row>
    <row r="1858" spans="1:9" ht="14.25">
      <c r="A1858" t="str">
        <f>"32"</f>
        <v>32</v>
      </c>
      <c r="B1858" t="s">
        <v>46</v>
      </c>
      <c r="C1858" t="str">
        <f>".2266"</f>
        <v>.2266</v>
      </c>
      <c r="D1858" t="str">
        <f>".2391"</f>
        <v>.2391</v>
      </c>
      <c r="E1858" t="str">
        <f>".2430"</f>
        <v>.2430</v>
      </c>
      <c r="F1858" t="str">
        <f>".2567"</f>
        <v>.2567</v>
      </c>
      <c r="G1858" t="str">
        <f>".2740"</f>
        <v>.2740</v>
      </c>
      <c r="H1858" t="str">
        <f>".3138"</f>
        <v>.3138</v>
      </c>
      <c r="I1858" t="str">
        <f>".2589"</f>
        <v>.2589</v>
      </c>
    </row>
    <row r="1859" spans="1:9" ht="14.25">
      <c r="A1859" t="str">
        <f>"33"</f>
        <v>33</v>
      </c>
      <c r="B1859" t="s">
        <v>37</v>
      </c>
      <c r="C1859" t="str">
        <f>".2524"</f>
        <v>.2524</v>
      </c>
      <c r="D1859" t="str">
        <f>".3198"</f>
        <v>.3198</v>
      </c>
      <c r="E1859" t="str">
        <f>".2096"</f>
        <v>.2096</v>
      </c>
      <c r="F1859" t="str">
        <f>".2619"</f>
        <v>.2619</v>
      </c>
      <c r="G1859" t="str">
        <f>".2408"</f>
        <v>.2408</v>
      </c>
      <c r="H1859" t="str">
        <f>".2746"</f>
        <v>.2746</v>
      </c>
      <c r="I1859" t="str">
        <f>".2599"</f>
        <v>.2599</v>
      </c>
    </row>
    <row r="1860" spans="1:9" ht="14.25">
      <c r="A1860" t="str">
        <f>"34"</f>
        <v>34</v>
      </c>
      <c r="B1860" t="s">
        <v>51</v>
      </c>
      <c r="C1860" t="str">
        <f>".2352"</f>
        <v>.2352</v>
      </c>
      <c r="D1860" t="str">
        <f>".2075"</f>
        <v>.2075</v>
      </c>
      <c r="E1860" t="str">
        <f>".2492"</f>
        <v>.2492</v>
      </c>
      <c r="F1860" t="str">
        <f>".3162"</f>
        <v>.3162</v>
      </c>
      <c r="G1860" t="str">
        <f>".3020"</f>
        <v>.3020</v>
      </c>
      <c r="H1860" t="str">
        <f>".2578"</f>
        <v>.2578</v>
      </c>
      <c r="I1860" t="str">
        <f>".2613"</f>
        <v>.2613</v>
      </c>
    </row>
    <row r="1861" spans="1:9" ht="14.25">
      <c r="A1861" t="str">
        <f>"35"</f>
        <v>35</v>
      </c>
      <c r="B1861" t="s">
        <v>24</v>
      </c>
      <c r="C1861" t="str">
        <f>".2646"</f>
        <v>.2646</v>
      </c>
      <c r="D1861" t="str">
        <f>".2788"</f>
        <v>.2788</v>
      </c>
      <c r="E1861" t="str">
        <f>".2134"</f>
        <v>.2134</v>
      </c>
      <c r="F1861" t="str">
        <f>".2736"</f>
        <v>.2736</v>
      </c>
      <c r="G1861" t="str">
        <f>".3042"</f>
        <v>.3042</v>
      </c>
      <c r="H1861" t="str">
        <f>".2404"</f>
        <v>.2404</v>
      </c>
      <c r="I1861" t="str">
        <f>".2625"</f>
        <v>.2625</v>
      </c>
    </row>
    <row r="1862" spans="1:9" ht="14.25">
      <c r="A1862" t="str">
        <f>"36"</f>
        <v>36</v>
      </c>
      <c r="B1862" t="s">
        <v>134</v>
      </c>
      <c r="C1862" t="str">
        <f>".2240"</f>
        <v>.2240</v>
      </c>
      <c r="D1862" t="str">
        <f>".2166"</f>
        <v>.2166</v>
      </c>
      <c r="E1862" t="str">
        <f>".2506"</f>
        <v>.2506</v>
      </c>
      <c r="F1862" t="str">
        <f>".2890"</f>
        <v>.2890</v>
      </c>
      <c r="G1862" t="str">
        <f>".2836"</f>
        <v>.2836</v>
      </c>
      <c r="H1862" t="str">
        <f>".3125"</f>
        <v>.3125</v>
      </c>
      <c r="I1862" t="str">
        <f>".2627"</f>
        <v>.2627</v>
      </c>
    </row>
    <row r="1863" spans="1:9" ht="14.25">
      <c r="A1863" t="str">
        <f>"37"</f>
        <v>37</v>
      </c>
      <c r="B1863" t="s">
        <v>125</v>
      </c>
      <c r="C1863" t="str">
        <f>".2660"</f>
        <v>.2660</v>
      </c>
      <c r="D1863" t="str">
        <f>".2379"</f>
        <v>.2379</v>
      </c>
      <c r="E1863" t="str">
        <f>".2352"</f>
        <v>.2352</v>
      </c>
      <c r="F1863" t="str">
        <f>".2863"</f>
        <v>.2863</v>
      </c>
      <c r="G1863" t="str">
        <f>".2592"</f>
        <v>.2592</v>
      </c>
      <c r="H1863" t="str">
        <f>".2956"</f>
        <v>.2956</v>
      </c>
      <c r="I1863" t="str">
        <f>".2634"</f>
        <v>.2634</v>
      </c>
    </row>
    <row r="1864" spans="1:9" ht="14.25">
      <c r="A1864" t="str">
        <f>"38"</f>
        <v>38</v>
      </c>
      <c r="B1864" t="s">
        <v>33</v>
      </c>
      <c r="C1864" t="str">
        <f>".2726"</f>
        <v>.2726</v>
      </c>
      <c r="D1864" t="str">
        <f>".2688"</f>
        <v>.2688</v>
      </c>
      <c r="E1864" t="str">
        <f>".2452"</f>
        <v>.2452</v>
      </c>
      <c r="F1864" t="str">
        <f>".2623"</f>
        <v>.2623</v>
      </c>
      <c r="G1864" t="str">
        <f>".2446"</f>
        <v>.2446</v>
      </c>
      <c r="H1864" t="str">
        <f>".2874"</f>
        <v>.2874</v>
      </c>
      <c r="I1864" t="str">
        <f>".2635"</f>
        <v>.2635</v>
      </c>
    </row>
    <row r="1865" spans="1:9" ht="14.25">
      <c r="A1865" t="str">
        <f>"39"</f>
        <v>39</v>
      </c>
      <c r="B1865" t="s">
        <v>62</v>
      </c>
      <c r="C1865" t="str">
        <f>".2366"</f>
        <v>.2366</v>
      </c>
      <c r="D1865" t="str">
        <f>".2138"</f>
        <v>.2138</v>
      </c>
      <c r="E1865" t="str">
        <f>".2854"</f>
        <v>.2854</v>
      </c>
      <c r="F1865" t="str">
        <f>".2865"</f>
        <v>.2865</v>
      </c>
      <c r="G1865" t="str">
        <f>".2564"</f>
        <v>.2564</v>
      </c>
      <c r="H1865" t="str">
        <f>".3126"</f>
        <v>.3126</v>
      </c>
      <c r="I1865" t="str">
        <f>".2652"</f>
        <v>.2652</v>
      </c>
    </row>
    <row r="1866" spans="1:9" ht="14.25">
      <c r="A1866" t="str">
        <f>"40"</f>
        <v>40</v>
      </c>
      <c r="B1866" t="s">
        <v>68</v>
      </c>
      <c r="C1866" t="str">
        <f>".2788"</f>
        <v>.2788</v>
      </c>
      <c r="D1866" t="str">
        <f>".3188"</f>
        <v>.3188</v>
      </c>
      <c r="E1866" t="str">
        <f>".2544"</f>
        <v>.2544</v>
      </c>
      <c r="F1866" t="str">
        <f>".2635"</f>
        <v>.2635</v>
      </c>
      <c r="G1866" t="str">
        <f>".2150"</f>
        <v>.2150</v>
      </c>
      <c r="H1866" t="str">
        <f>".2763"</f>
        <v>.2763</v>
      </c>
      <c r="I1866" t="str">
        <f>".2678"</f>
        <v>.2678</v>
      </c>
    </row>
    <row r="1867" spans="1:9" ht="14.25">
      <c r="A1867" t="str">
        <f>"41"</f>
        <v>41</v>
      </c>
      <c r="B1867" t="s">
        <v>40</v>
      </c>
      <c r="C1867" t="str">
        <f>".2430"</f>
        <v>.2430</v>
      </c>
      <c r="D1867" t="str">
        <f>".2679"</f>
        <v>.2679</v>
      </c>
      <c r="E1867" t="str">
        <f>".2346"</f>
        <v>.2346</v>
      </c>
      <c r="F1867" t="str">
        <f>".3277"</f>
        <v>.3277</v>
      </c>
      <c r="G1867" t="str">
        <f>".2676"</f>
        <v>.2676</v>
      </c>
      <c r="H1867" t="str">
        <f>".2711"</f>
        <v>.2711</v>
      </c>
      <c r="I1867" t="str">
        <f>".2687"</f>
        <v>.2687</v>
      </c>
    </row>
    <row r="1868" spans="1:9" ht="14.25">
      <c r="A1868" t="str">
        <f>"42"</f>
        <v>42</v>
      </c>
      <c r="B1868" t="s">
        <v>43</v>
      </c>
      <c r="C1868" t="str">
        <f>".2416"</f>
        <v>.2416</v>
      </c>
      <c r="D1868" t="str">
        <f>".3173"</f>
        <v>.3173</v>
      </c>
      <c r="E1868" t="str">
        <f>".2464"</f>
        <v>.2464</v>
      </c>
      <c r="F1868" t="str">
        <f>".3132"</f>
        <v>.3132</v>
      </c>
      <c r="G1868" t="str">
        <f>".2226"</f>
        <v>.2226</v>
      </c>
      <c r="H1868" t="str">
        <f>".2710"</f>
        <v>.2710</v>
      </c>
      <c r="I1868" t="str">
        <f>".2687"</f>
        <v>.2687</v>
      </c>
    </row>
    <row r="1869" spans="1:9" ht="14.25">
      <c r="A1869" t="str">
        <f>"43"</f>
        <v>43</v>
      </c>
      <c r="B1869" t="s">
        <v>111</v>
      </c>
      <c r="C1869" t="str">
        <f>".1932"</f>
        <v>.1932</v>
      </c>
      <c r="D1869" t="str">
        <f>".3303"</f>
        <v>.3303</v>
      </c>
      <c r="E1869" t="str">
        <f>".2410"</f>
        <v>.2410</v>
      </c>
      <c r="F1869" t="str">
        <f>".2846"</f>
        <v>.2846</v>
      </c>
      <c r="G1869" t="str">
        <f>".2892"</f>
        <v>.2892</v>
      </c>
      <c r="H1869" t="str">
        <f>".2827"</f>
        <v>.2827</v>
      </c>
      <c r="I1869" t="str">
        <f>".2702"</f>
        <v>.2702</v>
      </c>
    </row>
    <row r="1870" spans="1:9" ht="14.25">
      <c r="A1870" t="str">
        <f>"44"</f>
        <v>44</v>
      </c>
      <c r="B1870" t="s">
        <v>60</v>
      </c>
      <c r="C1870" t="str">
        <f>".2442"</f>
        <v>.2442</v>
      </c>
      <c r="D1870" t="str">
        <f>".2297"</f>
        <v>.2297</v>
      </c>
      <c r="E1870" t="str">
        <f>".2906"</f>
        <v>.2906</v>
      </c>
      <c r="F1870" t="str">
        <f>".2482"</f>
        <v>.2482</v>
      </c>
      <c r="G1870" t="str">
        <f>".2736"</f>
        <v>.2736</v>
      </c>
      <c r="H1870" t="str">
        <f>".3520"</f>
        <v>.3520</v>
      </c>
      <c r="I1870" t="str">
        <f>".2731"</f>
        <v>.2731</v>
      </c>
    </row>
    <row r="1871" spans="1:9" ht="14.25">
      <c r="A1871" t="str">
        <f>"45"</f>
        <v>45</v>
      </c>
      <c r="B1871" t="s">
        <v>48</v>
      </c>
      <c r="C1871" t="str">
        <f>".2584"</f>
        <v>.2584</v>
      </c>
      <c r="D1871" t="str">
        <f>".2661"</f>
        <v>.2661</v>
      </c>
      <c r="E1871" t="str">
        <f>".2912"</f>
        <v>.2912</v>
      </c>
      <c r="F1871" t="str">
        <f>".2705"</f>
        <v>.2705</v>
      </c>
      <c r="G1871" t="str">
        <f>".2520"</f>
        <v>.2520</v>
      </c>
      <c r="H1871" t="str">
        <f>".3018"</f>
        <v>.3018</v>
      </c>
      <c r="I1871" t="str">
        <f>".2733"</f>
        <v>.2733</v>
      </c>
    </row>
    <row r="1872" spans="1:9" ht="14.25">
      <c r="A1872" t="str">
        <f>"46"</f>
        <v>46</v>
      </c>
      <c r="B1872" t="s">
        <v>127</v>
      </c>
      <c r="C1872" t="str">
        <f>".2768"</f>
        <v>.2768</v>
      </c>
      <c r="D1872" t="str">
        <f>".2524"</f>
        <v>.2524</v>
      </c>
      <c r="E1872" t="str">
        <f>".2146"</f>
        <v>.2146</v>
      </c>
      <c r="F1872" t="str">
        <f>".3357"</f>
        <v>.3357</v>
      </c>
      <c r="G1872" t="str">
        <f>".2650"</f>
        <v>.2650</v>
      </c>
      <c r="H1872" t="str">
        <f>".3008"</f>
        <v>.3008</v>
      </c>
      <c r="I1872" t="str">
        <f>".2742"</f>
        <v>.2742</v>
      </c>
    </row>
    <row r="1873" spans="1:9" ht="14.25">
      <c r="A1873" t="str">
        <f>"47"</f>
        <v>47</v>
      </c>
      <c r="B1873" t="s">
        <v>101</v>
      </c>
      <c r="C1873" t="str">
        <f>".2288"</f>
        <v>.2288</v>
      </c>
      <c r="D1873" t="str">
        <f>".2810"</f>
        <v>.2810</v>
      </c>
      <c r="E1873" t="str">
        <f>".2672"</f>
        <v>.2672</v>
      </c>
      <c r="F1873" t="str">
        <f>".2542"</f>
        <v>.2542</v>
      </c>
      <c r="G1873" t="str">
        <f>".3184"</f>
        <v>.3184</v>
      </c>
      <c r="H1873" t="str">
        <f>".3081"</f>
        <v>.3081</v>
      </c>
      <c r="I1873" t="str">
        <f>".2763"</f>
        <v>.2763</v>
      </c>
    </row>
    <row r="1874" spans="1:9" ht="14.25">
      <c r="A1874" t="str">
        <f>"48"</f>
        <v>48</v>
      </c>
      <c r="B1874" t="s">
        <v>157</v>
      </c>
      <c r="C1874" t="str">
        <f>".2648"</f>
        <v>.2648</v>
      </c>
      <c r="D1874" t="str">
        <f>".2635"</f>
        <v>.2635</v>
      </c>
      <c r="E1874" t="str">
        <f>".2284"</f>
        <v>.2284</v>
      </c>
      <c r="F1874" t="str">
        <f>".3384"</f>
        <v>.3384</v>
      </c>
      <c r="G1874" t="str">
        <f>".3314"</f>
        <v>.3314</v>
      </c>
      <c r="H1874" t="str">
        <f>".2359"</f>
        <v>.2359</v>
      </c>
      <c r="I1874" t="str">
        <f>".2771"</f>
        <v>.2771</v>
      </c>
    </row>
    <row r="1875" spans="1:9" ht="14.25">
      <c r="A1875" t="str">
        <f>"49"</f>
        <v>49</v>
      </c>
      <c r="B1875" t="s">
        <v>148</v>
      </c>
      <c r="C1875" t="str">
        <f>".2142"</f>
        <v>.2142</v>
      </c>
      <c r="D1875" t="str">
        <f>".2898"</f>
        <v>.2898</v>
      </c>
      <c r="E1875" t="str">
        <f>".2762"</f>
        <v>.2762</v>
      </c>
      <c r="F1875" t="str">
        <f>".2605"</f>
        <v>.2605</v>
      </c>
      <c r="G1875" t="str">
        <f>".3178"</f>
        <v>.3178</v>
      </c>
      <c r="H1875" t="str">
        <f>".3079"</f>
        <v>.3079</v>
      </c>
      <c r="I1875" t="str">
        <f>".2777"</f>
        <v>.2777</v>
      </c>
    </row>
    <row r="1876" spans="1:9" ht="14.25">
      <c r="A1876" t="str">
        <f>"50"</f>
        <v>50</v>
      </c>
      <c r="B1876" t="s">
        <v>41</v>
      </c>
      <c r="C1876" t="str">
        <f>".2464"</f>
        <v>.2464</v>
      </c>
      <c r="D1876" t="str">
        <f>".2846"</f>
        <v>.2846</v>
      </c>
      <c r="E1876" t="str">
        <f>".2830"</f>
        <v>.2830</v>
      </c>
      <c r="F1876" t="str">
        <f>".2590"</f>
        <v>.2590</v>
      </c>
      <c r="G1876" t="str">
        <f>".3482"</f>
        <v>.3482</v>
      </c>
      <c r="H1876" t="str">
        <f>".2455"</f>
        <v>.2455</v>
      </c>
      <c r="I1876" t="str">
        <f>".2778"</f>
        <v>.2778</v>
      </c>
    </row>
    <row r="1877" spans="1:9" ht="14.25">
      <c r="A1877" t="str">
        <f>"51"</f>
        <v>51</v>
      </c>
      <c r="B1877" t="s">
        <v>141</v>
      </c>
      <c r="C1877" t="str">
        <f>".2886"</f>
        <v>.2886</v>
      </c>
      <c r="D1877" t="str">
        <f>".2643"</f>
        <v>.2643</v>
      </c>
      <c r="E1877" t="str">
        <f>".2864"</f>
        <v>.2864</v>
      </c>
      <c r="F1877" t="str">
        <f>".2517"</f>
        <v>.2517</v>
      </c>
      <c r="G1877" t="str">
        <f>".3044"</f>
        <v>.3044</v>
      </c>
      <c r="H1877" t="str">
        <f>".2767"</f>
        <v>.2767</v>
      </c>
      <c r="I1877" t="str">
        <f>".2787"</f>
        <v>.2787</v>
      </c>
    </row>
    <row r="1878" spans="1:9" ht="14.25">
      <c r="A1878" t="str">
        <f>"52"</f>
        <v>52</v>
      </c>
      <c r="B1878" t="s">
        <v>16</v>
      </c>
      <c r="C1878" t="str">
        <f>".2720"</f>
        <v>.2720</v>
      </c>
      <c r="D1878" t="str">
        <f>".2499"</f>
        <v>.2499</v>
      </c>
      <c r="E1878" t="str">
        <f>".2662"</f>
        <v>.2662</v>
      </c>
      <c r="F1878" t="str">
        <f>".2913"</f>
        <v>.2913</v>
      </c>
      <c r="G1878" t="str">
        <f>".3100"</f>
        <v>.3100</v>
      </c>
      <c r="H1878" t="str">
        <f>".2856"</f>
        <v>.2856</v>
      </c>
      <c r="I1878" t="str">
        <f>".2792"</f>
        <v>.2792</v>
      </c>
    </row>
    <row r="1879" spans="1:9" ht="14.25">
      <c r="A1879" t="str">
        <f>"53"</f>
        <v>53</v>
      </c>
      <c r="B1879" t="s">
        <v>56</v>
      </c>
      <c r="C1879" t="str">
        <f>".1990"</f>
        <v>.1990</v>
      </c>
      <c r="D1879" t="str">
        <f>".3056"</f>
        <v>.3056</v>
      </c>
      <c r="E1879" t="str">
        <f>".2570"</f>
        <v>.2570</v>
      </c>
      <c r="F1879" t="str">
        <f>".3345"</f>
        <v>.3345</v>
      </c>
      <c r="G1879" t="str">
        <f>".3210"</f>
        <v>.3210</v>
      </c>
      <c r="H1879" t="str">
        <f>".2714"</f>
        <v>.2714</v>
      </c>
      <c r="I1879" t="str">
        <f>".2814"</f>
        <v>.2814</v>
      </c>
    </row>
    <row r="1880" spans="1:9" ht="14.25">
      <c r="A1880" t="str">
        <f>"54"</f>
        <v>54</v>
      </c>
      <c r="B1880" t="s">
        <v>116</v>
      </c>
      <c r="C1880" t="str">
        <f>".2506"</f>
        <v>.2506</v>
      </c>
      <c r="D1880" t="str">
        <f>".3203"</f>
        <v>.3203</v>
      </c>
      <c r="E1880" t="str">
        <f>".2772"</f>
        <v>.2772</v>
      </c>
      <c r="F1880" t="str">
        <f>".3321"</f>
        <v>.3321</v>
      </c>
      <c r="G1880" t="str">
        <f>".2054"</f>
        <v>.2054</v>
      </c>
      <c r="H1880" t="str">
        <f>".3034"</f>
        <v>.3034</v>
      </c>
      <c r="I1880" t="str">
        <f>".2815"</f>
        <v>.2815</v>
      </c>
    </row>
    <row r="1881" spans="1:9" ht="14.25">
      <c r="A1881" t="str">
        <f>"55"</f>
        <v>55</v>
      </c>
      <c r="B1881" t="s">
        <v>71</v>
      </c>
      <c r="C1881" t="str">
        <f>".2410"</f>
        <v>.2410</v>
      </c>
      <c r="D1881" t="str">
        <f>".2717"</f>
        <v>.2717</v>
      </c>
      <c r="E1881" t="str">
        <f>".2882"</f>
        <v>.2882</v>
      </c>
      <c r="F1881" t="str">
        <f>".3343"</f>
        <v>.3343</v>
      </c>
      <c r="G1881" t="str">
        <f>".2410"</f>
        <v>.2410</v>
      </c>
      <c r="H1881" t="str">
        <f>".3185"</f>
        <v>.3185</v>
      </c>
      <c r="I1881" t="str">
        <f>".2825"</f>
        <v>.2825</v>
      </c>
    </row>
    <row r="1882" spans="1:9" ht="14.25">
      <c r="A1882" t="str">
        <f>"56"</f>
        <v>56</v>
      </c>
      <c r="B1882" t="s">
        <v>118</v>
      </c>
      <c r="C1882" t="str">
        <f>".3368"</f>
        <v>.3368</v>
      </c>
      <c r="D1882" t="str">
        <f>".2959"</f>
        <v>.2959</v>
      </c>
      <c r="E1882" t="str">
        <f>".2522"</f>
        <v>.2522</v>
      </c>
      <c r="F1882" t="str">
        <f>".2577"</f>
        <v>.2577</v>
      </c>
      <c r="G1882" t="str">
        <f>".2304"</f>
        <v>.2304</v>
      </c>
      <c r="H1882" t="str">
        <f>".3425"</f>
        <v>.3425</v>
      </c>
      <c r="I1882" t="str">
        <f>".2859"</f>
        <v>.2859</v>
      </c>
    </row>
    <row r="1883" spans="1:9" ht="14.25">
      <c r="A1883" t="str">
        <f>"57"</f>
        <v>57</v>
      </c>
      <c r="B1883" t="s">
        <v>49</v>
      </c>
      <c r="C1883" t="str">
        <f>".2580"</f>
        <v>.2580</v>
      </c>
      <c r="D1883" t="str">
        <f>".3029"</f>
        <v>.3029</v>
      </c>
      <c r="E1883" t="str">
        <f>".3236"</f>
        <v>.3236</v>
      </c>
      <c r="F1883" t="str">
        <f>".2879"</f>
        <v>.2879</v>
      </c>
      <c r="G1883" t="str">
        <f>".2588"</f>
        <v>.2588</v>
      </c>
      <c r="H1883" t="str">
        <f>".2990"</f>
        <v>.2990</v>
      </c>
      <c r="I1883" t="str">
        <f>".2884"</f>
        <v>.2884</v>
      </c>
    </row>
    <row r="1884" spans="1:9" ht="14.25">
      <c r="A1884" t="str">
        <f>"58"</f>
        <v>58</v>
      </c>
      <c r="B1884" t="s">
        <v>139</v>
      </c>
      <c r="C1884" t="str">
        <f>".2598"</f>
        <v>.2598</v>
      </c>
      <c r="D1884" t="str">
        <f>".3245"</f>
        <v>.3245</v>
      </c>
      <c r="E1884" t="str">
        <f>".2152"</f>
        <v>.2152</v>
      </c>
      <c r="F1884" t="str">
        <f>".3085"</f>
        <v>.3085</v>
      </c>
      <c r="G1884" t="str">
        <f>".2946"</f>
        <v>.2946</v>
      </c>
      <c r="H1884" t="str">
        <f>".3290"</f>
        <v>.3290</v>
      </c>
      <c r="I1884" t="str">
        <f>".2886"</f>
        <v>.2886</v>
      </c>
    </row>
    <row r="1885" spans="1:9" ht="14.25">
      <c r="A1885" t="str">
        <f>"59"</f>
        <v>59</v>
      </c>
      <c r="B1885" t="s">
        <v>152</v>
      </c>
      <c r="C1885" t="str">
        <f>".2182"</f>
        <v>.2182</v>
      </c>
      <c r="D1885" t="str">
        <f>".2862"</f>
        <v>.2862</v>
      </c>
      <c r="E1885" t="str">
        <f>".3256"</f>
        <v>.3256</v>
      </c>
      <c r="F1885" t="str">
        <f>".2938"</f>
        <v>.2938</v>
      </c>
      <c r="G1885" t="str">
        <f>".3278"</f>
        <v>.3278</v>
      </c>
      <c r="H1885" t="str">
        <f>".2810"</f>
        <v>.2810</v>
      </c>
      <c r="I1885" t="str">
        <f>".2888"</f>
        <v>.2888</v>
      </c>
    </row>
    <row r="1886" spans="1:9" ht="14.25">
      <c r="A1886" t="str">
        <f>"60"</f>
        <v>60</v>
      </c>
      <c r="B1886" t="s">
        <v>59</v>
      </c>
      <c r="C1886" t="str">
        <f>".3346"</f>
        <v>.3346</v>
      </c>
      <c r="D1886" t="str">
        <f>".2669"</f>
        <v>.2669</v>
      </c>
      <c r="E1886" t="str">
        <f>".2762"</f>
        <v>.2762</v>
      </c>
      <c r="F1886" t="str">
        <f>".2954"</f>
        <v>.2954</v>
      </c>
      <c r="G1886" t="str">
        <f>".3032"</f>
        <v>.3032</v>
      </c>
      <c r="H1886" t="str">
        <f>".2614"</f>
        <v>.2614</v>
      </c>
      <c r="I1886" t="str">
        <f>".2896"</f>
        <v>.2896</v>
      </c>
    </row>
    <row r="1887" spans="1:9" ht="14.25">
      <c r="A1887" t="str">
        <f>"61"</f>
        <v>61</v>
      </c>
      <c r="B1887" t="s">
        <v>63</v>
      </c>
      <c r="C1887" t="str">
        <f>".2570"</f>
        <v>.2570</v>
      </c>
      <c r="D1887" t="str">
        <f>".2380"</f>
        <v>.2380</v>
      </c>
      <c r="E1887" t="str">
        <f>".3676"</f>
        <v>.3676</v>
      </c>
      <c r="F1887" t="str">
        <f>".2664"</f>
        <v>.2664</v>
      </c>
      <c r="G1887" t="str">
        <f>".2530"</f>
        <v>.2530</v>
      </c>
      <c r="H1887" t="str">
        <f>".3705"</f>
        <v>.3705</v>
      </c>
      <c r="I1887" t="str">
        <f>".2921"</f>
        <v>.2921</v>
      </c>
    </row>
    <row r="1888" spans="1:9" ht="14.25">
      <c r="A1888" t="str">
        <f>"62"</f>
        <v>62</v>
      </c>
      <c r="B1888" t="s">
        <v>123</v>
      </c>
      <c r="C1888" t="str">
        <f>".2784"</f>
        <v>.2784</v>
      </c>
      <c r="D1888" t="str">
        <f>".3036"</f>
        <v>.3036</v>
      </c>
      <c r="E1888" t="str">
        <f>".3002"</f>
        <v>.3002</v>
      </c>
      <c r="F1888" t="str">
        <f>".3302"</f>
        <v>.3302</v>
      </c>
      <c r="G1888" t="str">
        <f>".2570"</f>
        <v>.2570</v>
      </c>
      <c r="H1888" t="str">
        <f>".2862"</f>
        <v>.2862</v>
      </c>
      <c r="I1888" t="str">
        <f>".2926"</f>
        <v>.2926</v>
      </c>
    </row>
    <row r="1889" spans="1:9" ht="14.25">
      <c r="A1889" t="str">
        <f>"63"</f>
        <v>63</v>
      </c>
      <c r="B1889" t="s">
        <v>72</v>
      </c>
      <c r="C1889" t="str">
        <f>".2746"</f>
        <v>.2746</v>
      </c>
      <c r="D1889" t="str">
        <f>".2863"</f>
        <v>.2863</v>
      </c>
      <c r="E1889" t="str">
        <f>".2664"</f>
        <v>.2664</v>
      </c>
      <c r="F1889" t="str">
        <f>".4131"</f>
        <v>.4131</v>
      </c>
      <c r="G1889" t="str">
        <f>".2502"</f>
        <v>.2502</v>
      </c>
      <c r="H1889" t="str">
        <f>".2674"</f>
        <v>.2674</v>
      </c>
      <c r="I1889" t="str">
        <f>".2930"</f>
        <v>.2930</v>
      </c>
    </row>
    <row r="1890" spans="1:9" ht="14.25">
      <c r="A1890" t="str">
        <f>"64"</f>
        <v>64</v>
      </c>
      <c r="B1890" t="s">
        <v>140</v>
      </c>
      <c r="C1890" t="str">
        <f>".2898"</f>
        <v>.2898</v>
      </c>
      <c r="D1890" t="str">
        <f>".3419"</f>
        <v>.3419</v>
      </c>
      <c r="E1890" t="str">
        <f>".2342"</f>
        <v>.2342</v>
      </c>
      <c r="F1890" t="str">
        <f>".2552"</f>
        <v>.2552</v>
      </c>
      <c r="G1890" t="str">
        <f>".3010"</f>
        <v>.3010</v>
      </c>
      <c r="H1890" t="str">
        <f>".3458"</f>
        <v>.3458</v>
      </c>
      <c r="I1890" t="str">
        <f>".2947"</f>
        <v>.2947</v>
      </c>
    </row>
    <row r="1891" spans="1:9" ht="14.25">
      <c r="A1891" t="str">
        <f>"65"</f>
        <v>65</v>
      </c>
      <c r="B1891" t="s">
        <v>32</v>
      </c>
      <c r="C1891" t="str">
        <f>".2802"</f>
        <v>.2802</v>
      </c>
      <c r="D1891" t="str">
        <f>".2964"</f>
        <v>.2964</v>
      </c>
      <c r="E1891" t="str">
        <f>".3284"</f>
        <v>.3284</v>
      </c>
      <c r="F1891" t="str">
        <f>".2750"</f>
        <v>.2750</v>
      </c>
      <c r="G1891" t="str">
        <f>".2916"</f>
        <v>.2916</v>
      </c>
      <c r="H1891" t="str">
        <f>".3014"</f>
        <v>.3014</v>
      </c>
      <c r="I1891" t="str">
        <f>".2955"</f>
        <v>.2955</v>
      </c>
    </row>
    <row r="1892" spans="1:9" ht="14.25">
      <c r="A1892" t="str">
        <f>"66"</f>
        <v>66</v>
      </c>
      <c r="B1892" t="s">
        <v>121</v>
      </c>
      <c r="C1892" t="str">
        <f>".2804"</f>
        <v>.2804</v>
      </c>
      <c r="D1892" t="str">
        <f>".3044"</f>
        <v>.3044</v>
      </c>
      <c r="E1892" t="str">
        <f>".2842"</f>
        <v>.2842</v>
      </c>
      <c r="F1892" t="str">
        <f>".4081"</f>
        <v>.4081</v>
      </c>
      <c r="G1892" t="str">
        <f>".2510"</f>
        <v>.2510</v>
      </c>
      <c r="H1892" t="str">
        <f>".2469"</f>
        <v>.2469</v>
      </c>
      <c r="I1892" t="str">
        <f>".2958"</f>
        <v>.2958</v>
      </c>
    </row>
    <row r="1893" spans="1:9" ht="14.25">
      <c r="A1893" t="str">
        <f>"67"</f>
        <v>67</v>
      </c>
      <c r="B1893" t="s">
        <v>133</v>
      </c>
      <c r="C1893" t="str">
        <f>".2590"</f>
        <v>.2590</v>
      </c>
      <c r="D1893" t="str">
        <f>".4227"</f>
        <v>.4227</v>
      </c>
      <c r="E1893" t="str">
        <f>".2190"</f>
        <v>.2190</v>
      </c>
      <c r="F1893" t="str">
        <f>".2874"</f>
        <v>.2874</v>
      </c>
      <c r="G1893" t="str">
        <f>".2796"</f>
        <v>.2796</v>
      </c>
      <c r="H1893" t="str">
        <f>".3196"</f>
        <v>.3196</v>
      </c>
      <c r="I1893" t="str">
        <f>".2979"</f>
        <v>.2979</v>
      </c>
    </row>
    <row r="1894" spans="1:9" ht="14.25">
      <c r="A1894" t="str">
        <f>"68"</f>
        <v>68</v>
      </c>
      <c r="B1894" t="s">
        <v>151</v>
      </c>
      <c r="C1894" t="str">
        <f>".2984"</f>
        <v>.2984</v>
      </c>
      <c r="D1894" t="str">
        <f>".3435"</f>
        <v>.3435</v>
      </c>
      <c r="E1894" t="str">
        <f>".2104"</f>
        <v>.2104</v>
      </c>
      <c r="F1894" t="str">
        <f>".3193"</f>
        <v>.3193</v>
      </c>
      <c r="G1894" t="str">
        <f>".3262"</f>
        <v>.3262</v>
      </c>
      <c r="H1894" t="str">
        <f>".2900"</f>
        <v>.2900</v>
      </c>
      <c r="I1894" t="str">
        <f>".2980"</f>
        <v>.2980</v>
      </c>
    </row>
    <row r="1895" spans="1:9" ht="14.25">
      <c r="A1895" t="str">
        <f>"69"</f>
        <v>69</v>
      </c>
      <c r="B1895" t="s">
        <v>53</v>
      </c>
      <c r="C1895" t="str">
        <f>".3644"</f>
        <v>.3644</v>
      </c>
      <c r="D1895" t="str">
        <f>".3027"</f>
        <v>.3027</v>
      </c>
      <c r="E1895" t="str">
        <f>".2742"</f>
        <v>.2742</v>
      </c>
      <c r="F1895" t="str">
        <f>".2862"</f>
        <v>.2862</v>
      </c>
      <c r="G1895" t="str">
        <f>".2680"</f>
        <v>.2680</v>
      </c>
      <c r="H1895" t="str">
        <f>".2932"</f>
        <v>.2932</v>
      </c>
      <c r="I1895" t="str">
        <f>".2981"</f>
        <v>.2981</v>
      </c>
    </row>
    <row r="1896" spans="1:9" ht="14.25">
      <c r="A1896" t="str">
        <f>"70"</f>
        <v>70</v>
      </c>
      <c r="B1896" t="s">
        <v>147</v>
      </c>
      <c r="C1896" t="str">
        <f>".3398"</f>
        <v>.3398</v>
      </c>
      <c r="D1896" t="str">
        <f>".2536"</f>
        <v>.2536</v>
      </c>
      <c r="E1896" t="str">
        <f>".2642"</f>
        <v>.2642</v>
      </c>
      <c r="F1896" t="str">
        <f>".3338"</f>
        <v>.3338</v>
      </c>
      <c r="G1896" t="str">
        <f>".3174"</f>
        <v>.3174</v>
      </c>
      <c r="H1896" t="str">
        <f>".2829"</f>
        <v>.2829</v>
      </c>
      <c r="I1896" t="str">
        <f>".2986"</f>
        <v>.2986</v>
      </c>
    </row>
    <row r="1897" spans="1:9" ht="14.25">
      <c r="A1897" t="str">
        <f>"71"</f>
        <v>71</v>
      </c>
      <c r="B1897" t="s">
        <v>89</v>
      </c>
      <c r="C1897" t="str">
        <f>".2876"</f>
        <v>.2876</v>
      </c>
      <c r="D1897" t="str">
        <f>".2921"</f>
        <v>.2921</v>
      </c>
      <c r="E1897" t="str">
        <f>".2798"</f>
        <v>.2798</v>
      </c>
      <c r="F1897" t="str">
        <f>".2621"</f>
        <v>.2621</v>
      </c>
      <c r="G1897" t="str">
        <f>".3330"</f>
        <v>.3330</v>
      </c>
      <c r="H1897" t="str">
        <f>".3418"</f>
        <v>.3418</v>
      </c>
      <c r="I1897" t="str">
        <f>".2994"</f>
        <v>.2994</v>
      </c>
    </row>
    <row r="1898" spans="1:9" ht="14.25">
      <c r="A1898" t="str">
        <f>"72"</f>
        <v>72</v>
      </c>
      <c r="B1898" t="s">
        <v>138</v>
      </c>
      <c r="C1898" t="str">
        <f>".3418"</f>
        <v>.3418</v>
      </c>
      <c r="D1898" t="str">
        <f>".3367"</f>
        <v>.3367</v>
      </c>
      <c r="E1898" t="str">
        <f>".2670"</f>
        <v>.2670</v>
      </c>
      <c r="F1898" t="str">
        <f>".2930"</f>
        <v>.2930</v>
      </c>
      <c r="G1898" t="str">
        <f>".2878"</f>
        <v>.2878</v>
      </c>
      <c r="H1898" t="str">
        <f>".2715"</f>
        <v>.2715</v>
      </c>
      <c r="I1898" t="str">
        <f>".2996"</f>
        <v>.2996</v>
      </c>
    </row>
    <row r="1899" spans="1:9" ht="14.25">
      <c r="A1899" t="str">
        <f>"73"</f>
        <v>73</v>
      </c>
      <c r="B1899" t="s">
        <v>124</v>
      </c>
      <c r="C1899" t="str">
        <f>".2614"</f>
        <v>.2614</v>
      </c>
      <c r="D1899" t="str">
        <f>".2994"</f>
        <v>.2994</v>
      </c>
      <c r="E1899" t="str">
        <f>".3182"</f>
        <v>.3182</v>
      </c>
      <c r="F1899" t="str">
        <f>".3161"</f>
        <v>.3161</v>
      </c>
      <c r="G1899" t="str">
        <f>".2574"</f>
        <v>.2574</v>
      </c>
      <c r="H1899" t="str">
        <f>".3516"</f>
        <v>.3516</v>
      </c>
      <c r="I1899" t="str">
        <f>".3007"</f>
        <v>.3007</v>
      </c>
    </row>
    <row r="1900" spans="1:9" ht="14.25">
      <c r="A1900" t="str">
        <f>"74"</f>
        <v>74</v>
      </c>
      <c r="B1900" t="s">
        <v>159</v>
      </c>
      <c r="C1900" t="str">
        <f>".3106"</f>
        <v>.3106</v>
      </c>
      <c r="D1900" t="str">
        <f>".2535"</f>
        <v>.2535</v>
      </c>
      <c r="E1900" t="str">
        <f>".2476"</f>
        <v>.2476</v>
      </c>
      <c r="F1900" t="str">
        <f>".3309"</f>
        <v>.3309</v>
      </c>
      <c r="G1900" t="str">
        <f>".3392"</f>
        <v>.3392</v>
      </c>
      <c r="H1900" t="str">
        <f>".3315"</f>
        <v>.3315</v>
      </c>
      <c r="I1900" t="str">
        <f>".3022"</f>
        <v>.3022</v>
      </c>
    </row>
    <row r="1901" spans="1:9" ht="14.25">
      <c r="A1901" t="str">
        <f>"75"</f>
        <v>75</v>
      </c>
      <c r="B1901" t="s">
        <v>86</v>
      </c>
      <c r="C1901" t="str">
        <f>".2764"</f>
        <v>.2764</v>
      </c>
      <c r="D1901" t="str">
        <f>".3112"</f>
        <v>.3112</v>
      </c>
      <c r="E1901" t="str">
        <f>".2804"</f>
        <v>.2804</v>
      </c>
      <c r="F1901" t="str">
        <f>".3315"</f>
        <v>.3315</v>
      </c>
      <c r="G1901" t="str">
        <f>".2818"</f>
        <v>.2818</v>
      </c>
      <c r="H1901" t="str">
        <f>".3391"</f>
        <v>.3391</v>
      </c>
      <c r="I1901" t="str">
        <f>".3034"</f>
        <v>.3034</v>
      </c>
    </row>
    <row r="1902" spans="1:9" ht="14.25">
      <c r="A1902" t="str">
        <f>"76"</f>
        <v>76</v>
      </c>
      <c r="B1902" t="s">
        <v>84</v>
      </c>
      <c r="C1902" t="str">
        <f>".2216"</f>
        <v>.2216</v>
      </c>
      <c r="D1902" t="str">
        <f>".3051"</f>
        <v>.3051</v>
      </c>
      <c r="E1902" t="str">
        <f>".3624"</f>
        <v>.3624</v>
      </c>
      <c r="F1902" t="str">
        <f>".3622"</f>
        <v>.3622</v>
      </c>
      <c r="G1902" t="str">
        <f>".3248"</f>
        <v>.3248</v>
      </c>
      <c r="H1902" t="str">
        <f>".2468"</f>
        <v>.2468</v>
      </c>
      <c r="I1902" t="str">
        <f>".3038"</f>
        <v>.3038</v>
      </c>
    </row>
    <row r="1903" spans="1:9" ht="14.25">
      <c r="A1903" t="str">
        <f>"77"</f>
        <v>77</v>
      </c>
      <c r="B1903" t="s">
        <v>142</v>
      </c>
      <c r="C1903" t="str">
        <f>".2712"</f>
        <v>.2712</v>
      </c>
      <c r="D1903" t="str">
        <f>".3474"</f>
        <v>.3474</v>
      </c>
      <c r="E1903" t="str">
        <f>".3208"</f>
        <v>.3208</v>
      </c>
      <c r="F1903" t="str">
        <f>".3064"</f>
        <v>.3064</v>
      </c>
      <c r="G1903" t="str">
        <f>".3062"</f>
        <v>.3062</v>
      </c>
      <c r="H1903" t="str">
        <f>".2742"</f>
        <v>.2742</v>
      </c>
      <c r="I1903" t="str">
        <f>".3044"</f>
        <v>.3044</v>
      </c>
    </row>
    <row r="1904" spans="1:9" ht="14.25">
      <c r="A1904" t="str">
        <f>"78"</f>
        <v>78</v>
      </c>
      <c r="B1904" t="s">
        <v>128</v>
      </c>
      <c r="C1904" t="str">
        <f>".2990"</f>
        <v>.2990</v>
      </c>
      <c r="D1904" t="str">
        <f>".3031"</f>
        <v>.3031</v>
      </c>
      <c r="E1904" t="str">
        <f>".2814"</f>
        <v>.2814</v>
      </c>
      <c r="F1904" t="str">
        <f>".3081"</f>
        <v>.3081</v>
      </c>
      <c r="G1904" t="str">
        <f>".2698"</f>
        <v>.2698</v>
      </c>
      <c r="H1904" t="str">
        <f>".3664"</f>
        <v>.3664</v>
      </c>
      <c r="I1904" t="str">
        <f>".3046"</f>
        <v>.3046</v>
      </c>
    </row>
    <row r="1905" spans="1:9" ht="14.25">
      <c r="A1905" t="str">
        <f>"79"</f>
        <v>79</v>
      </c>
      <c r="B1905" t="s">
        <v>79</v>
      </c>
      <c r="C1905" t="str">
        <f>".2142"</f>
        <v>.2142</v>
      </c>
      <c r="D1905" t="str">
        <f>".2127"</f>
        <v>.2127</v>
      </c>
      <c r="E1905" t="str">
        <f>".3304"</f>
        <v>.3304</v>
      </c>
      <c r="F1905" t="str">
        <f>".4076"</f>
        <v>.4076</v>
      </c>
      <c r="G1905" t="str">
        <f>".3112"</f>
        <v>.3112</v>
      </c>
      <c r="H1905" t="str">
        <f>".3533"</f>
        <v>.3533</v>
      </c>
      <c r="I1905" t="str">
        <f>".3049"</f>
        <v>.3049</v>
      </c>
    </row>
    <row r="1906" spans="1:9" ht="14.25">
      <c r="A1906" t="str">
        <f>"80"</f>
        <v>80</v>
      </c>
      <c r="B1906" t="s">
        <v>52</v>
      </c>
      <c r="C1906" t="str">
        <f>".2896"</f>
        <v>.2896</v>
      </c>
      <c r="D1906" t="str">
        <f>".3204"</f>
        <v>.3204</v>
      </c>
      <c r="E1906" t="str">
        <f>".2632"</f>
        <v>.2632</v>
      </c>
      <c r="F1906" t="str">
        <f>".2748"</f>
        <v>.2748</v>
      </c>
      <c r="G1906" t="str">
        <f>".2738"</f>
        <v>.2738</v>
      </c>
      <c r="H1906" t="str">
        <f>".4131"</f>
        <v>.4131</v>
      </c>
      <c r="I1906" t="str">
        <f>".3058"</f>
        <v>.3058</v>
      </c>
    </row>
    <row r="1907" spans="1:9" ht="14.25">
      <c r="A1907" t="str">
        <f>"81"</f>
        <v>81</v>
      </c>
      <c r="B1907" t="s">
        <v>130</v>
      </c>
      <c r="C1907" t="str">
        <f>".3010"</f>
        <v>.3010</v>
      </c>
      <c r="D1907" t="str">
        <f>".3470"</f>
        <v>.3470</v>
      </c>
      <c r="E1907" t="str">
        <f>".2560"</f>
        <v>.2560</v>
      </c>
      <c r="F1907" t="str">
        <f>".3067"</f>
        <v>.3067</v>
      </c>
      <c r="G1907" t="str">
        <f>".2754"</f>
        <v>.2754</v>
      </c>
      <c r="H1907" t="str">
        <f>".3574"</f>
        <v>.3574</v>
      </c>
      <c r="I1907" t="str">
        <f>".3073"</f>
        <v>.3073</v>
      </c>
    </row>
    <row r="1908" spans="1:9" ht="14.25">
      <c r="A1908" t="str">
        <f>"82"</f>
        <v>82</v>
      </c>
      <c r="B1908" t="s">
        <v>100</v>
      </c>
      <c r="C1908" t="str">
        <f>".3108"</f>
        <v>.3108</v>
      </c>
      <c r="D1908" t="str">
        <f>".3216"</f>
        <v>.3216</v>
      </c>
      <c r="E1908" t="str">
        <f>".2872"</f>
        <v>.2872</v>
      </c>
      <c r="F1908" t="str">
        <f>".3231"</f>
        <v>.3231</v>
      </c>
      <c r="G1908" t="str">
        <f>".3270"</f>
        <v>.3270</v>
      </c>
      <c r="H1908" t="str">
        <f>".2741"</f>
        <v>.2741</v>
      </c>
      <c r="I1908" t="str">
        <f>".3073"</f>
        <v>.3073</v>
      </c>
    </row>
    <row r="1909" spans="1:9" ht="14.25">
      <c r="A1909" t="str">
        <f>"83"</f>
        <v>83</v>
      </c>
      <c r="B1909" t="s">
        <v>90</v>
      </c>
      <c r="C1909" t="str">
        <f>".2566"</f>
        <v>.2566</v>
      </c>
      <c r="D1909" t="str">
        <f>".3288"</f>
        <v>.3288</v>
      </c>
      <c r="E1909" t="str">
        <f>".3684"</f>
        <v>.3684</v>
      </c>
      <c r="F1909" t="str">
        <f>".2790"</f>
        <v>.2790</v>
      </c>
      <c r="G1909" t="str">
        <f>".3600"</f>
        <v>.3600</v>
      </c>
      <c r="H1909" t="str">
        <f>".2555"</f>
        <v>.2555</v>
      </c>
      <c r="I1909" t="str">
        <f>".3081"</f>
        <v>.3081</v>
      </c>
    </row>
    <row r="1910" spans="1:9" ht="14.25">
      <c r="A1910" t="str">
        <f>"84"</f>
        <v>84</v>
      </c>
      <c r="B1910" t="s">
        <v>126</v>
      </c>
      <c r="C1910" t="str">
        <f>".2796"</f>
        <v>.2796</v>
      </c>
      <c r="D1910" t="str">
        <f>".3072"</f>
        <v>.3072</v>
      </c>
      <c r="E1910" t="str">
        <f>".2720"</f>
        <v>.2720</v>
      </c>
      <c r="F1910" t="str">
        <f>".4024"</f>
        <v>.4024</v>
      </c>
      <c r="G1910" t="str">
        <f>".2636"</f>
        <v>.2636</v>
      </c>
      <c r="H1910" t="str">
        <f>".3266"</f>
        <v>.3266</v>
      </c>
      <c r="I1910" t="str">
        <f>".3086"</f>
        <v>.3086</v>
      </c>
    </row>
    <row r="1911" spans="1:9" ht="14.25">
      <c r="A1911" t="str">
        <f>"85"</f>
        <v>85</v>
      </c>
      <c r="B1911" t="s">
        <v>94</v>
      </c>
      <c r="C1911" t="str">
        <f>".2466"</f>
        <v>.2466</v>
      </c>
      <c r="D1911" t="str">
        <f>".3990"</f>
        <v>.3990</v>
      </c>
      <c r="E1911" t="str">
        <f>".2552"</f>
        <v>.2552</v>
      </c>
      <c r="F1911" t="str">
        <f>".3357"</f>
        <v>.3357</v>
      </c>
      <c r="G1911" t="str">
        <f>".3300"</f>
        <v>.3300</v>
      </c>
      <c r="H1911" t="str">
        <f>".2873"</f>
        <v>.2873</v>
      </c>
      <c r="I1911" t="str">
        <f>".3090"</f>
        <v>.3090</v>
      </c>
    </row>
    <row r="1912" spans="1:9" ht="14.25">
      <c r="A1912" t="str">
        <f>"86"</f>
        <v>86</v>
      </c>
      <c r="B1912" t="s">
        <v>161</v>
      </c>
      <c r="C1912" t="str">
        <f>".3366"</f>
        <v>.3366</v>
      </c>
      <c r="D1912" t="str">
        <f>".2708"</f>
        <v>.2708</v>
      </c>
      <c r="E1912" t="str">
        <f>".2882"</f>
        <v>.2882</v>
      </c>
      <c r="F1912" t="str">
        <f>".3061"</f>
        <v>.3061</v>
      </c>
      <c r="G1912" t="str">
        <f>".3432"</f>
        <v>.3432</v>
      </c>
      <c r="H1912" t="str">
        <f>".3173"</f>
        <v>.3173</v>
      </c>
      <c r="I1912" t="str">
        <f>".3104"</f>
        <v>.3104</v>
      </c>
    </row>
    <row r="1913" spans="1:9" ht="14.25">
      <c r="A1913" t="str">
        <f>"87"</f>
        <v>87</v>
      </c>
      <c r="B1913" t="s">
        <v>21</v>
      </c>
      <c r="C1913" t="str">
        <f>".3156"</f>
        <v>.3156</v>
      </c>
      <c r="D1913" t="str">
        <f>".2111"</f>
        <v>.2111</v>
      </c>
      <c r="E1913" t="str">
        <f>".2544"</f>
        <v>.2544</v>
      </c>
      <c r="F1913" t="str">
        <f>".4418"</f>
        <v>.4418</v>
      </c>
      <c r="G1913" t="str">
        <f>".2692"</f>
        <v>.2692</v>
      </c>
      <c r="H1913" t="str">
        <f>".3799"</f>
        <v>.3799</v>
      </c>
      <c r="I1913" t="str">
        <f>".3120"</f>
        <v>.3120</v>
      </c>
    </row>
    <row r="1914" spans="1:9" ht="14.25">
      <c r="A1914" t="str">
        <f>"88"</f>
        <v>88</v>
      </c>
      <c r="B1914" t="s">
        <v>149</v>
      </c>
      <c r="C1914" t="str">
        <f>".2684"</f>
        <v>.2684</v>
      </c>
      <c r="D1914" t="str">
        <f>".2682"</f>
        <v>.2682</v>
      </c>
      <c r="E1914" t="str">
        <f>".3042"</f>
        <v>.3042</v>
      </c>
      <c r="F1914" t="str">
        <f>".3420"</f>
        <v>.3420</v>
      </c>
      <c r="G1914" t="str">
        <f>".3212"</f>
        <v>.3212</v>
      </c>
      <c r="H1914" t="str">
        <f>".3748"</f>
        <v>.3748</v>
      </c>
      <c r="I1914" t="str">
        <f>".3131"</f>
        <v>.3131</v>
      </c>
    </row>
    <row r="1915" spans="1:9" ht="14.25">
      <c r="A1915" t="str">
        <f>"89"</f>
        <v>89</v>
      </c>
      <c r="B1915" t="s">
        <v>132</v>
      </c>
      <c r="C1915" t="str">
        <f>".3166"</f>
        <v>.3166</v>
      </c>
      <c r="D1915" t="str">
        <f>".3078"</f>
        <v>.3078</v>
      </c>
      <c r="E1915" t="str">
        <f>".3224"</f>
        <v>.3224</v>
      </c>
      <c r="F1915" t="str">
        <f>".3188"</f>
        <v>.3188</v>
      </c>
      <c r="G1915" t="str">
        <f>".2776"</f>
        <v>.2776</v>
      </c>
      <c r="H1915" t="str">
        <f>".3419"</f>
        <v>.3419</v>
      </c>
      <c r="I1915" t="str">
        <f>".3142"</f>
        <v>.3142</v>
      </c>
    </row>
    <row r="1916" spans="1:9" ht="14.25">
      <c r="A1916" t="str">
        <f>"90"</f>
        <v>90</v>
      </c>
      <c r="B1916" t="s">
        <v>169</v>
      </c>
      <c r="C1916" t="str">
        <f>".3268"</f>
        <v>.3268</v>
      </c>
      <c r="D1916" t="str">
        <f>".2279"</f>
        <v>.2279</v>
      </c>
      <c r="E1916" t="str">
        <f>".2500"</f>
        <v>.2500</v>
      </c>
      <c r="F1916" t="str">
        <f>".3625"</f>
        <v>.3625</v>
      </c>
      <c r="G1916" t="str">
        <f>".3858"</f>
        <v>.3858</v>
      </c>
      <c r="H1916" t="str">
        <f>".3393"</f>
        <v>.3393</v>
      </c>
      <c r="I1916" t="str">
        <f>".3154"</f>
        <v>.3154</v>
      </c>
    </row>
    <row r="1917" spans="1:9" ht="14.25">
      <c r="A1917" t="str">
        <f>"91"</f>
        <v>91</v>
      </c>
      <c r="B1917" t="s">
        <v>95</v>
      </c>
      <c r="C1917" t="str">
        <f>".2708"</f>
        <v>.2708</v>
      </c>
      <c r="D1917" t="str">
        <f>".3080"</f>
        <v>.3080</v>
      </c>
      <c r="E1917" t="str">
        <f>".3422"</f>
        <v>.3422</v>
      </c>
      <c r="F1917" t="str">
        <f>".3842"</f>
        <v>.3842</v>
      </c>
      <c r="G1917" t="str">
        <f>".2300"</f>
        <v>.2300</v>
      </c>
      <c r="H1917" t="str">
        <f>".3652"</f>
        <v>.3652</v>
      </c>
      <c r="I1917" t="str">
        <f>".3167"</f>
        <v>.3167</v>
      </c>
    </row>
    <row r="1918" spans="1:9" ht="14.25">
      <c r="A1918" t="str">
        <f>"92"</f>
        <v>92</v>
      </c>
      <c r="B1918" t="s">
        <v>50</v>
      </c>
      <c r="C1918" t="str">
        <f>".3378"</f>
        <v>.3378</v>
      </c>
      <c r="D1918" t="str">
        <f>".2655"</f>
        <v>.2655</v>
      </c>
      <c r="E1918" t="str">
        <f>".3826"</f>
        <v>.3826</v>
      </c>
      <c r="F1918" t="str">
        <f>".2389"</f>
        <v>.2389</v>
      </c>
      <c r="G1918" t="str">
        <f>".4232"</f>
        <v>.4232</v>
      </c>
      <c r="H1918" t="str">
        <f>".2555"</f>
        <v>.2555</v>
      </c>
      <c r="I1918" t="str">
        <f>".3173"</f>
        <v>.3173</v>
      </c>
    </row>
    <row r="1919" spans="1:9" ht="14.25">
      <c r="A1919" t="str">
        <f>"93"</f>
        <v>93</v>
      </c>
      <c r="B1919" t="s">
        <v>57</v>
      </c>
      <c r="C1919" t="str">
        <f>".3350"</f>
        <v>.3350</v>
      </c>
      <c r="D1919" t="str">
        <f>".3032"</f>
        <v>.3032</v>
      </c>
      <c r="E1919" t="str">
        <f>".3546"</f>
        <v>.3546</v>
      </c>
      <c r="F1919" t="str">
        <f>".3037"</f>
        <v>.3037</v>
      </c>
      <c r="G1919" t="str">
        <f>".3592"</f>
        <v>.3592</v>
      </c>
      <c r="H1919" t="str">
        <f>".2506"</f>
        <v>.2506</v>
      </c>
      <c r="I1919" t="str">
        <f>".3177"</f>
        <v>.3177</v>
      </c>
    </row>
    <row r="1920" spans="1:9" ht="14.25">
      <c r="A1920" t="str">
        <f>"94"</f>
        <v>94</v>
      </c>
      <c r="B1920" t="s">
        <v>117</v>
      </c>
      <c r="C1920" t="str">
        <f>".2776"</f>
        <v>.2776</v>
      </c>
      <c r="D1920" t="str">
        <f>".4395"</f>
        <v>.4395</v>
      </c>
      <c r="E1920" t="str">
        <f>".2808"</f>
        <v>.2808</v>
      </c>
      <c r="F1920" t="str">
        <f>".4016"</f>
        <v>.4016</v>
      </c>
      <c r="G1920" t="str">
        <f>".2144"</f>
        <v>.2144</v>
      </c>
      <c r="H1920" t="str">
        <f>".2948"</f>
        <v>.2948</v>
      </c>
      <c r="I1920" t="str">
        <f>".3181"</f>
        <v>.3181</v>
      </c>
    </row>
    <row r="1921" spans="1:9" ht="14.25">
      <c r="A1921" t="str">
        <f>"95"</f>
        <v>95</v>
      </c>
      <c r="B1921" t="s">
        <v>119</v>
      </c>
      <c r="C1921" t="str">
        <f>".3048"</f>
        <v>.3048</v>
      </c>
      <c r="D1921" t="str">
        <f>".3934"</f>
        <v>.3934</v>
      </c>
      <c r="E1921" t="str">
        <f>".3008"</f>
        <v>.3008</v>
      </c>
      <c r="F1921" t="str">
        <f>".3478"</f>
        <v>.3478</v>
      </c>
      <c r="G1921" t="str">
        <f>".2432"</f>
        <v>.2432</v>
      </c>
      <c r="H1921" t="str">
        <f>".3222"</f>
        <v>.3222</v>
      </c>
      <c r="I1921" t="str">
        <f>".3187"</f>
        <v>.3187</v>
      </c>
    </row>
    <row r="1922" spans="1:9" ht="14.25">
      <c r="A1922" t="str">
        <f>"96"</f>
        <v>96</v>
      </c>
      <c r="B1922" t="s">
        <v>69</v>
      </c>
      <c r="C1922" t="str">
        <f>".2866"</f>
        <v>.2866</v>
      </c>
      <c r="D1922" t="str">
        <f>".2754"</f>
        <v>.2754</v>
      </c>
      <c r="E1922" t="str">
        <f>".3398"</f>
        <v>.3398</v>
      </c>
      <c r="F1922" t="str">
        <f>".3318"</f>
        <v>.3318</v>
      </c>
      <c r="G1922" t="str">
        <f>".4074"</f>
        <v>.4074</v>
      </c>
      <c r="H1922" t="str">
        <f>".2867"</f>
        <v>.2867</v>
      </c>
      <c r="I1922" t="str">
        <f>".3213"</f>
        <v>.3213</v>
      </c>
    </row>
    <row r="1923" spans="1:9" ht="14.25">
      <c r="A1923" t="str">
        <f>"97"</f>
        <v>97</v>
      </c>
      <c r="B1923" t="s">
        <v>35</v>
      </c>
      <c r="C1923" t="str">
        <f>".3304"</f>
        <v>.3304</v>
      </c>
      <c r="D1923" t="str">
        <f>".3608"</f>
        <v>.3608</v>
      </c>
      <c r="E1923" t="str">
        <f>".3582"</f>
        <v>.3582</v>
      </c>
      <c r="F1923" t="str">
        <f>".3394"</f>
        <v>.3394</v>
      </c>
      <c r="G1923" t="str">
        <f>".2926"</f>
        <v>.2926</v>
      </c>
      <c r="H1923" t="str">
        <f>".2488"</f>
        <v>.2488</v>
      </c>
      <c r="I1923" t="str">
        <f>".3217"</f>
        <v>.3217</v>
      </c>
    </row>
    <row r="1924" spans="1:9" ht="14.25">
      <c r="A1924" t="str">
        <f>"98"</f>
        <v>98</v>
      </c>
      <c r="B1924" t="s">
        <v>103</v>
      </c>
      <c r="C1924" t="str">
        <f>".3130"</f>
        <v>.3130</v>
      </c>
      <c r="D1924" t="str">
        <f>".2905"</f>
        <v>.2905</v>
      </c>
      <c r="E1924" t="str">
        <f>".3944"</f>
        <v>.3944</v>
      </c>
      <c r="F1924" t="str">
        <f>".3179"</f>
        <v>.3179</v>
      </c>
      <c r="G1924" t="str">
        <f>".3350"</f>
        <v>.3350</v>
      </c>
      <c r="H1924" t="str">
        <f>".2818"</f>
        <v>.2818</v>
      </c>
      <c r="I1924" t="str">
        <f>".3221"</f>
        <v>.3221</v>
      </c>
    </row>
    <row r="1925" spans="1:9" ht="14.25">
      <c r="A1925" t="str">
        <f>"99"</f>
        <v>99</v>
      </c>
      <c r="B1925" t="s">
        <v>64</v>
      </c>
      <c r="C1925" t="str">
        <f>".3346"</f>
        <v>.3346</v>
      </c>
      <c r="D1925" t="str">
        <f>".2646"</f>
        <v>.2646</v>
      </c>
      <c r="E1925" t="str">
        <f>".2838"</f>
        <v>.2838</v>
      </c>
      <c r="F1925" t="str">
        <f>".2923"</f>
        <v>.2923</v>
      </c>
      <c r="G1925" t="str">
        <f>".3684"</f>
        <v>.3684</v>
      </c>
      <c r="H1925" t="str">
        <f>".3969"</f>
        <v>.3969</v>
      </c>
      <c r="I1925" t="str">
        <f>".3234"</f>
        <v>.3234</v>
      </c>
    </row>
    <row r="1926" spans="1:9" ht="14.25">
      <c r="A1926" t="str">
        <f>"100"</f>
        <v>100</v>
      </c>
      <c r="B1926" t="s">
        <v>146</v>
      </c>
      <c r="C1926" t="str">
        <f>".3424"</f>
        <v>.3424</v>
      </c>
      <c r="D1926" t="str">
        <f>".3745"</f>
        <v>.3745</v>
      </c>
      <c r="E1926" t="str">
        <f>".3062"</f>
        <v>.3062</v>
      </c>
      <c r="F1926" t="str">
        <f>".3101"</f>
        <v>.3101</v>
      </c>
      <c r="G1926" t="str">
        <f>".3154"</f>
        <v>.3154</v>
      </c>
      <c r="H1926" t="str">
        <f>".2952"</f>
        <v>.2952</v>
      </c>
      <c r="I1926" t="str">
        <f>".3240"</f>
        <v>.3240</v>
      </c>
    </row>
    <row r="1927" spans="1:9" ht="14.25">
      <c r="A1927" t="str">
        <f>"101"</f>
        <v>101</v>
      </c>
      <c r="B1927" t="s">
        <v>156</v>
      </c>
      <c r="C1927" t="str">
        <f>".2982"</f>
        <v>.2982</v>
      </c>
      <c r="D1927" t="str">
        <f>".2920"</f>
        <v>.2920</v>
      </c>
      <c r="E1927" t="str">
        <f>".3054"</f>
        <v>.3054</v>
      </c>
      <c r="F1927" t="str">
        <f>".4550"</f>
        <v>.4550</v>
      </c>
      <c r="G1927" t="str">
        <f>".3314"</f>
        <v>.3314</v>
      </c>
      <c r="H1927" t="str">
        <f>".2745"</f>
        <v>.2745</v>
      </c>
      <c r="I1927" t="str">
        <f>".3261"</f>
        <v>.3261</v>
      </c>
    </row>
    <row r="1928" spans="1:9" ht="14.25">
      <c r="A1928" t="str">
        <f>"102"</f>
        <v>102</v>
      </c>
      <c r="B1928" t="s">
        <v>92</v>
      </c>
      <c r="C1928" t="str">
        <f>".2692"</f>
        <v>.2692</v>
      </c>
      <c r="D1928" t="str">
        <f>".2866"</f>
        <v>.2866</v>
      </c>
      <c r="E1928" t="str">
        <f>".3394"</f>
        <v>.3394</v>
      </c>
      <c r="F1928" t="str">
        <f>".3394"</f>
        <v>.3394</v>
      </c>
      <c r="G1928" t="str">
        <f>".3962"</f>
        <v>.3962</v>
      </c>
      <c r="H1928" t="str">
        <f>".3339"</f>
        <v>.3339</v>
      </c>
      <c r="I1928" t="str">
        <f>".3275"</f>
        <v>.3275</v>
      </c>
    </row>
    <row r="1929" spans="1:9" ht="14.25">
      <c r="A1929" t="str">
        <f>"103"</f>
        <v>103</v>
      </c>
      <c r="B1929" t="s">
        <v>88</v>
      </c>
      <c r="C1929" t="str">
        <f>".3060"</f>
        <v>.3060</v>
      </c>
      <c r="D1929" t="str">
        <f>".3353"</f>
        <v>.3353</v>
      </c>
      <c r="E1929" t="str">
        <f>".2498"</f>
        <v>.2498</v>
      </c>
      <c r="F1929" t="str">
        <f>".4422"</f>
        <v>.4422</v>
      </c>
      <c r="G1929" t="str">
        <f>".2788"</f>
        <v>.2788</v>
      </c>
      <c r="H1929" t="str">
        <f>".3540"</f>
        <v>.3540</v>
      </c>
      <c r="I1929" t="str">
        <f>".3277"</f>
        <v>.3277</v>
      </c>
    </row>
    <row r="1930" spans="1:9" ht="14.25">
      <c r="A1930" t="str">
        <f>"104"</f>
        <v>104</v>
      </c>
      <c r="B1930" t="s">
        <v>135</v>
      </c>
      <c r="C1930" t="str">
        <f>".3012"</f>
        <v>.3012</v>
      </c>
      <c r="D1930" t="str">
        <f>".3385"</f>
        <v>.3385</v>
      </c>
      <c r="E1930" t="str">
        <f>".3158"</f>
        <v>.3158</v>
      </c>
      <c r="F1930" t="str">
        <f>".3627"</f>
        <v>.3627</v>
      </c>
      <c r="G1930" t="str">
        <f>".2848"</f>
        <v>.2848</v>
      </c>
      <c r="H1930" t="str">
        <f>".3747"</f>
        <v>.3747</v>
      </c>
      <c r="I1930" t="str">
        <f>".3296"</f>
        <v>.3296</v>
      </c>
    </row>
    <row r="1931" spans="1:9" ht="14.25">
      <c r="A1931" t="str">
        <f>"105"</f>
        <v>105</v>
      </c>
      <c r="B1931" t="s">
        <v>96</v>
      </c>
      <c r="C1931" t="str">
        <f>".3342"</f>
        <v>.3342</v>
      </c>
      <c r="D1931" t="str">
        <f>".3867"</f>
        <v>.3867</v>
      </c>
      <c r="E1931" t="str">
        <f>".2640"</f>
        <v>.2640</v>
      </c>
      <c r="F1931" t="str">
        <f>".3152"</f>
        <v>.3152</v>
      </c>
      <c r="G1931" t="str">
        <f>".3402"</f>
        <v>.3402</v>
      </c>
      <c r="H1931" t="str">
        <f>".3400"</f>
        <v>.3400</v>
      </c>
      <c r="I1931" t="str">
        <f>".3301"</f>
        <v>.3301</v>
      </c>
    </row>
    <row r="1932" spans="1:9" ht="14.25">
      <c r="A1932" t="str">
        <f>"106"</f>
        <v>106</v>
      </c>
      <c r="B1932" t="s">
        <v>137</v>
      </c>
      <c r="C1932" t="str">
        <f>".2948"</f>
        <v>.2948</v>
      </c>
      <c r="D1932" t="str">
        <f>".3896"</f>
        <v>.3896</v>
      </c>
      <c r="E1932" t="str">
        <f>".2818"</f>
        <v>.2818</v>
      </c>
      <c r="F1932" t="str">
        <f>".4224"</f>
        <v>.4224</v>
      </c>
      <c r="G1932" t="str">
        <f>".2872"</f>
        <v>.2872</v>
      </c>
      <c r="H1932" t="str">
        <f>".3150"</f>
        <v>.3150</v>
      </c>
      <c r="I1932" t="str">
        <f>".3318"</f>
        <v>.3318</v>
      </c>
    </row>
    <row r="1933" spans="1:9" ht="14.25">
      <c r="A1933" t="str">
        <f>"107"</f>
        <v>107</v>
      </c>
      <c r="B1933" t="s">
        <v>153</v>
      </c>
      <c r="C1933" t="str">
        <f>".3576"</f>
        <v>.3576</v>
      </c>
      <c r="D1933" t="str">
        <f>".3758"</f>
        <v>.3758</v>
      </c>
      <c r="E1933" t="str">
        <f>".3056"</f>
        <v>.3056</v>
      </c>
      <c r="F1933" t="str">
        <f>".3721"</f>
        <v>.3721</v>
      </c>
      <c r="G1933" t="str">
        <f>".3278"</f>
        <v>.3278</v>
      </c>
      <c r="H1933" t="str">
        <f>".2653"</f>
        <v>.2653</v>
      </c>
      <c r="I1933" t="str">
        <f>".3340"</f>
        <v>.3340</v>
      </c>
    </row>
    <row r="1934" spans="1:9" ht="14.25">
      <c r="A1934" t="str">
        <f>"108"</f>
        <v>108</v>
      </c>
      <c r="B1934" t="s">
        <v>170</v>
      </c>
      <c r="C1934" t="str">
        <f>".3090"</f>
        <v>.3090</v>
      </c>
      <c r="D1934" t="str">
        <f>".3279"</f>
        <v>.3279</v>
      </c>
      <c r="E1934" t="str">
        <f>".3564"</f>
        <v>.3564</v>
      </c>
      <c r="F1934" t="str">
        <f>".3861"</f>
        <v>.3861</v>
      </c>
      <c r="G1934" t="str">
        <f>".3888"</f>
        <v>.3888</v>
      </c>
      <c r="H1934" t="str">
        <f>".2369"</f>
        <v>.2369</v>
      </c>
      <c r="I1934" t="str">
        <f>".3342"</f>
        <v>.3342</v>
      </c>
    </row>
    <row r="1935" spans="1:9" ht="14.25">
      <c r="A1935" t="str">
        <f>"109"</f>
        <v>109</v>
      </c>
      <c r="B1935" t="s">
        <v>163</v>
      </c>
      <c r="C1935" t="str">
        <f>".4250"</f>
        <v>.4250</v>
      </c>
      <c r="D1935" t="str">
        <f>".2850"</f>
        <v>.2850</v>
      </c>
      <c r="E1935" t="str">
        <f>".3164"</f>
        <v>.3164</v>
      </c>
      <c r="F1935" t="str">
        <f>".3140"</f>
        <v>.3140</v>
      </c>
      <c r="G1935" t="str">
        <f>".3504"</f>
        <v>.3504</v>
      </c>
      <c r="H1935" t="str">
        <f>".3168"</f>
        <v>.3168</v>
      </c>
      <c r="I1935" t="str">
        <f>".3346"</f>
        <v>.3346</v>
      </c>
    </row>
    <row r="1936" spans="1:9" ht="14.25">
      <c r="A1936" t="str">
        <f>"110"</f>
        <v>110</v>
      </c>
      <c r="B1936" t="s">
        <v>129</v>
      </c>
      <c r="C1936" t="str">
        <f>".3272"</f>
        <v>.3272</v>
      </c>
      <c r="D1936" t="str">
        <f>".3651"</f>
        <v>.3651</v>
      </c>
      <c r="E1936" t="str">
        <f>".3888"</f>
        <v>.3888</v>
      </c>
      <c r="F1936" t="str">
        <f>".3575"</f>
        <v>.3575</v>
      </c>
      <c r="G1936" t="str">
        <f>".2712"</f>
        <v>.2712</v>
      </c>
      <c r="H1936" t="str">
        <f>".2991"</f>
        <v>.2991</v>
      </c>
      <c r="I1936" t="str">
        <f>".3348"</f>
        <v>.3348</v>
      </c>
    </row>
    <row r="1937" spans="1:9" ht="14.25">
      <c r="A1937" t="str">
        <f>"111"</f>
        <v>111</v>
      </c>
      <c r="B1937" t="s">
        <v>144</v>
      </c>
      <c r="C1937" t="str">
        <f>".3034"</f>
        <v>.3034</v>
      </c>
      <c r="D1937" t="str">
        <f>".3542"</f>
        <v>.3542</v>
      </c>
      <c r="E1937" t="str">
        <f>".3062"</f>
        <v>.3062</v>
      </c>
      <c r="F1937" t="str">
        <f>".3780"</f>
        <v>.3780</v>
      </c>
      <c r="G1937" t="str">
        <f>".3108"</f>
        <v>.3108</v>
      </c>
      <c r="H1937" t="str">
        <f>".3699"</f>
        <v>.3699</v>
      </c>
      <c r="I1937" t="str">
        <f>".3371"</f>
        <v>.3371</v>
      </c>
    </row>
    <row r="1938" spans="1:9" ht="14.25">
      <c r="A1938" t="str">
        <f>"112"</f>
        <v>112</v>
      </c>
      <c r="B1938" t="s">
        <v>78</v>
      </c>
      <c r="C1938" t="str">
        <f>".3164"</f>
        <v>.3164</v>
      </c>
      <c r="D1938" t="str">
        <f>".3493"</f>
        <v>.3493</v>
      </c>
      <c r="E1938" t="str">
        <f>".3472"</f>
        <v>.3472</v>
      </c>
      <c r="F1938" t="str">
        <f>".3717"</f>
        <v>.3717</v>
      </c>
      <c r="G1938" t="str">
        <f>".2568"</f>
        <v>.2568</v>
      </c>
      <c r="H1938" t="str">
        <f>".3899"</f>
        <v>.3899</v>
      </c>
      <c r="I1938" t="str">
        <f>".3386"</f>
        <v>.3386</v>
      </c>
    </row>
    <row r="1939" spans="1:9" ht="14.25">
      <c r="A1939" t="str">
        <f>"113"</f>
        <v>113</v>
      </c>
      <c r="B1939" t="s">
        <v>65</v>
      </c>
      <c r="C1939" t="str">
        <f>".3136"</f>
        <v>.3136</v>
      </c>
      <c r="D1939" t="str">
        <f>".3400"</f>
        <v>.3400</v>
      </c>
      <c r="E1939" t="str">
        <f>".3122"</f>
        <v>.3122</v>
      </c>
      <c r="F1939" t="str">
        <f>".3261"</f>
        <v>.3261</v>
      </c>
      <c r="G1939" t="str">
        <f>".3252"</f>
        <v>.3252</v>
      </c>
      <c r="H1939" t="str">
        <f>".4143"</f>
        <v>.4143</v>
      </c>
      <c r="I1939" t="str">
        <f>".3386"</f>
        <v>.3386</v>
      </c>
    </row>
    <row r="1940" spans="1:9" ht="14.25">
      <c r="A1940" t="str">
        <f>"114"</f>
        <v>114</v>
      </c>
      <c r="B1940" t="s">
        <v>81</v>
      </c>
      <c r="C1940" t="str">
        <f>".2974"</f>
        <v>.2974</v>
      </c>
      <c r="D1940" t="str">
        <f>".3255"</f>
        <v>.3255</v>
      </c>
      <c r="E1940" t="str">
        <f>".3980"</f>
        <v>.3980</v>
      </c>
      <c r="F1940" t="str">
        <f>".2799"</f>
        <v>.2799</v>
      </c>
      <c r="G1940" t="str">
        <f>".2694"</f>
        <v>.2694</v>
      </c>
      <c r="H1940" t="str">
        <f>".4657"</f>
        <v>.4657</v>
      </c>
      <c r="I1940" t="str">
        <f>".3393"</f>
        <v>.3393</v>
      </c>
    </row>
    <row r="1941" spans="1:9" ht="14.25">
      <c r="A1941" t="str">
        <f>"115"</f>
        <v>115</v>
      </c>
      <c r="B1941" t="s">
        <v>91</v>
      </c>
      <c r="C1941" t="str">
        <f>".2410"</f>
        <v>.2410</v>
      </c>
      <c r="D1941" t="str">
        <f>".4582"</f>
        <v>.4582</v>
      </c>
      <c r="E1941" t="str">
        <f>".2752"</f>
        <v>.2752</v>
      </c>
      <c r="F1941" t="str">
        <f>".3490"</f>
        <v>.3490</v>
      </c>
      <c r="G1941" t="str">
        <f>".1710"</f>
        <v>.1710</v>
      </c>
      <c r="H1941" t="str">
        <f>".5478"</f>
        <v>.5478</v>
      </c>
      <c r="I1941" t="str">
        <f>".3404"</f>
        <v>.3404</v>
      </c>
    </row>
    <row r="1942" spans="1:9" ht="14.25">
      <c r="A1942" t="str">
        <f>"116"</f>
        <v>116</v>
      </c>
      <c r="B1942" t="s">
        <v>155</v>
      </c>
      <c r="C1942" t="str">
        <f>".3470"</f>
        <v>.3470</v>
      </c>
      <c r="D1942" t="str">
        <f>".2923"</f>
        <v>.2923</v>
      </c>
      <c r="E1942" t="str">
        <f>".4710"</f>
        <v>.4710</v>
      </c>
      <c r="F1942" t="str">
        <f>".2510"</f>
        <v>.2510</v>
      </c>
      <c r="G1942" t="str">
        <f>".3296"</f>
        <v>.3296</v>
      </c>
      <c r="H1942" t="str">
        <f>".3563"</f>
        <v>.3563</v>
      </c>
      <c r="I1942" t="str">
        <f>".3412"</f>
        <v>.3412</v>
      </c>
    </row>
    <row r="1943" spans="1:9" ht="14.25">
      <c r="A1943" t="str">
        <f>"117"</f>
        <v>117</v>
      </c>
      <c r="B1943" t="s">
        <v>167</v>
      </c>
      <c r="C1943" t="str">
        <f>".2934"</f>
        <v>.2934</v>
      </c>
      <c r="D1943" t="str">
        <f>".3374"</f>
        <v>.3374</v>
      </c>
      <c r="E1943" t="str">
        <f>".3470"</f>
        <v>.3470</v>
      </c>
      <c r="F1943" t="str">
        <f>".3085"</f>
        <v>.3085</v>
      </c>
      <c r="G1943" t="str">
        <f>".3804"</f>
        <v>.3804</v>
      </c>
      <c r="H1943" t="str">
        <f>".3859"</f>
        <v>.3859</v>
      </c>
      <c r="I1943" t="str">
        <f>".3421"</f>
        <v>.3421</v>
      </c>
    </row>
    <row r="1944" spans="1:9" ht="14.25">
      <c r="A1944" t="str">
        <f>"118"</f>
        <v>118</v>
      </c>
      <c r="B1944" t="s">
        <v>143</v>
      </c>
      <c r="C1944" t="str">
        <f>".3010"</f>
        <v>.3010</v>
      </c>
      <c r="D1944" t="str">
        <f>".3040"</f>
        <v>.3040</v>
      </c>
      <c r="E1944" t="str">
        <f>".3238"</f>
        <v>.3238</v>
      </c>
      <c r="F1944" t="str">
        <f>".3627"</f>
        <v>.3627</v>
      </c>
      <c r="G1944" t="str">
        <f>".3090"</f>
        <v>.3090</v>
      </c>
      <c r="H1944" t="str">
        <f>".4664"</f>
        <v>.4664</v>
      </c>
      <c r="I1944" t="str">
        <f>".3445"</f>
        <v>.3445</v>
      </c>
    </row>
    <row r="1945" spans="1:9" ht="14.25">
      <c r="A1945" t="str">
        <f>"119"</f>
        <v>119</v>
      </c>
      <c r="B1945" t="s">
        <v>61</v>
      </c>
      <c r="C1945" t="str">
        <f>".3080"</f>
        <v>.3080</v>
      </c>
      <c r="D1945" t="str">
        <f>".4023"</f>
        <v>.4023</v>
      </c>
      <c r="E1945" t="str">
        <f>".3268"</f>
        <v>.3268</v>
      </c>
      <c r="F1945" t="str">
        <f>".3131"</f>
        <v>.3131</v>
      </c>
      <c r="G1945" t="str">
        <f>".3276"</f>
        <v>.3276</v>
      </c>
      <c r="H1945" t="str">
        <f>".3908"</f>
        <v>.3908</v>
      </c>
      <c r="I1945" t="str">
        <f>".3448"</f>
        <v>.3448</v>
      </c>
    </row>
    <row r="1946" spans="1:9" ht="14.25">
      <c r="A1946" t="str">
        <f>"120"</f>
        <v>120</v>
      </c>
      <c r="B1946" t="s">
        <v>98</v>
      </c>
      <c r="C1946" t="str">
        <f>".3360"</f>
        <v>.3360</v>
      </c>
      <c r="D1946" t="str">
        <f>".3299"</f>
        <v>.3299</v>
      </c>
      <c r="E1946" t="str">
        <f>".3610"</f>
        <v>.3610</v>
      </c>
      <c r="F1946" t="str">
        <f>".3608"</f>
        <v>.3608</v>
      </c>
      <c r="G1946" t="str">
        <f>".3696"</f>
        <v>.3696</v>
      </c>
      <c r="H1946" t="str">
        <f>".3151"</f>
        <v>.3151</v>
      </c>
      <c r="I1946" t="str">
        <f>".3454"</f>
        <v>.3454</v>
      </c>
    </row>
    <row r="1947" spans="1:9" ht="14.25">
      <c r="A1947" t="str">
        <f>"121"</f>
        <v>121</v>
      </c>
      <c r="B1947" t="s">
        <v>113</v>
      </c>
      <c r="C1947" t="str">
        <f>".3056"</f>
        <v>.3056</v>
      </c>
      <c r="D1947" t="str">
        <f>".3103"</f>
        <v>.3103</v>
      </c>
      <c r="E1947" t="str">
        <f>".4052"</f>
        <v>.4052</v>
      </c>
      <c r="F1947" t="str">
        <f>".3762"</f>
        <v>.3762</v>
      </c>
      <c r="G1947" t="str">
        <f>".2490"</f>
        <v>.2490</v>
      </c>
      <c r="H1947" t="str">
        <f>".4264"</f>
        <v>.4264</v>
      </c>
      <c r="I1947" t="str">
        <f>".3455"</f>
        <v>.3455</v>
      </c>
    </row>
    <row r="1948" spans="1:9" ht="14.25">
      <c r="A1948" t="str">
        <f>"122"</f>
        <v>122</v>
      </c>
      <c r="B1948" t="s">
        <v>158</v>
      </c>
      <c r="C1948" t="str">
        <f>".2656"</f>
        <v>.2656</v>
      </c>
      <c r="D1948" t="str">
        <f>".3131"</f>
        <v>.3131</v>
      </c>
      <c r="E1948" t="str">
        <f>".3180"</f>
        <v>.3180</v>
      </c>
      <c r="F1948" t="str">
        <f>".5007"</f>
        <v>.5007</v>
      </c>
      <c r="G1948" t="str">
        <f>".3376"</f>
        <v>.3376</v>
      </c>
      <c r="H1948" t="str">
        <f>".3470"</f>
        <v>.3470</v>
      </c>
      <c r="I1948" t="str">
        <f>".3470"</f>
        <v>.3470</v>
      </c>
    </row>
    <row r="1949" spans="1:9" ht="14.25">
      <c r="A1949" t="str">
        <f>"123"</f>
        <v>123</v>
      </c>
      <c r="B1949" t="s">
        <v>47</v>
      </c>
      <c r="C1949" t="str">
        <f>".2888"</f>
        <v>.2888</v>
      </c>
      <c r="D1949" t="str">
        <f>".3620"</f>
        <v>.3620</v>
      </c>
      <c r="E1949" t="str">
        <f>".3862"</f>
        <v>.3862</v>
      </c>
      <c r="F1949" t="str">
        <f>".3330"</f>
        <v>.3330</v>
      </c>
      <c r="G1949" t="str">
        <f>".3812"</f>
        <v>.3812</v>
      </c>
      <c r="H1949" t="str">
        <f>".3427"</f>
        <v>.3427</v>
      </c>
      <c r="I1949" t="str">
        <f>".3490"</f>
        <v>.3490</v>
      </c>
    </row>
    <row r="1950" spans="1:9" ht="14.25">
      <c r="A1950" t="str">
        <f>"124"</f>
        <v>124</v>
      </c>
      <c r="B1950" t="s">
        <v>154</v>
      </c>
      <c r="C1950" t="str">
        <f>".3458"</f>
        <v>.3458</v>
      </c>
      <c r="D1950" t="str">
        <f>".3354"</f>
        <v>.3354</v>
      </c>
      <c r="E1950" t="str">
        <f>".3522"</f>
        <v>.3522</v>
      </c>
      <c r="F1950" t="str">
        <f>".3202"</f>
        <v>.3202</v>
      </c>
      <c r="G1950" t="str">
        <f>".3286"</f>
        <v>.3286</v>
      </c>
      <c r="H1950" t="str">
        <f>".4126"</f>
        <v>.4126</v>
      </c>
      <c r="I1950" t="str">
        <f>".3491"</f>
        <v>.3491</v>
      </c>
    </row>
    <row r="1951" spans="1:9" ht="14.25">
      <c r="A1951" t="str">
        <f>"125"</f>
        <v>125</v>
      </c>
      <c r="B1951" t="s">
        <v>93</v>
      </c>
      <c r="C1951" t="str">
        <f>".2290"</f>
        <v>.2290</v>
      </c>
      <c r="D1951" t="str">
        <f>".3075"</f>
        <v>.3075</v>
      </c>
      <c r="E1951" t="str">
        <f>".4524"</f>
        <v>.4524</v>
      </c>
      <c r="F1951" t="str">
        <f>".4197"</f>
        <v>.4197</v>
      </c>
      <c r="G1951" t="str">
        <f>".3190"</f>
        <v>.3190</v>
      </c>
      <c r="H1951" t="str">
        <f>".3693"</f>
        <v>.3693</v>
      </c>
      <c r="I1951" t="str">
        <f>".3495"</f>
        <v>.3495</v>
      </c>
    </row>
    <row r="1952" spans="1:9" ht="14.25">
      <c r="A1952" t="str">
        <f>"126"</f>
        <v>126</v>
      </c>
      <c r="B1952" t="s">
        <v>174</v>
      </c>
      <c r="C1952" t="str">
        <f>".3048"</f>
        <v>.3048</v>
      </c>
      <c r="D1952" t="str">
        <f>".2999"</f>
        <v>.2999</v>
      </c>
      <c r="E1952" t="str">
        <f>".3912"</f>
        <v>.3912</v>
      </c>
      <c r="F1952" t="str">
        <f>".3236"</f>
        <v>.3236</v>
      </c>
      <c r="G1952" t="str">
        <f>".4364"</f>
        <v>.4364</v>
      </c>
      <c r="H1952" t="str">
        <f>".3729"</f>
        <v>.3729</v>
      </c>
      <c r="I1952" t="str">
        <f>".3548"</f>
        <v>.3548</v>
      </c>
    </row>
    <row r="1953" spans="1:9" ht="14.25">
      <c r="A1953" t="str">
        <f>"127"</f>
        <v>127</v>
      </c>
      <c r="B1953" t="s">
        <v>166</v>
      </c>
      <c r="C1953" t="str">
        <f>".3924"</f>
        <v>.3924</v>
      </c>
      <c r="D1953" t="str">
        <f>".3082"</f>
        <v>.3082</v>
      </c>
      <c r="E1953" t="str">
        <f>".3380"</f>
        <v>.3380</v>
      </c>
      <c r="F1953" t="str">
        <f>".3473"</f>
        <v>.3473</v>
      </c>
      <c r="G1953" t="str">
        <f>".3766"</f>
        <v>.3766</v>
      </c>
      <c r="H1953" t="str">
        <f>".3867"</f>
        <v>.3867</v>
      </c>
      <c r="I1953" t="str">
        <f>".3582"</f>
        <v>.3582</v>
      </c>
    </row>
    <row r="1954" spans="1:9" ht="14.25">
      <c r="A1954" t="str">
        <f>"128"</f>
        <v>128</v>
      </c>
      <c r="B1954" t="s">
        <v>58</v>
      </c>
      <c r="C1954" t="str">
        <f>".3558"</f>
        <v>.3558</v>
      </c>
      <c r="D1954" t="str">
        <f>".3321"</f>
        <v>.3321</v>
      </c>
      <c r="E1954" t="str">
        <f>".3702"</f>
        <v>.3702</v>
      </c>
      <c r="F1954" t="str">
        <f>".2636"</f>
        <v>.2636</v>
      </c>
      <c r="G1954" t="str">
        <f>".4306"</f>
        <v>.4306</v>
      </c>
      <c r="H1954" t="str">
        <f>".4264"</f>
        <v>.4264</v>
      </c>
      <c r="I1954" t="str">
        <f>".3631"</f>
        <v>.3631</v>
      </c>
    </row>
    <row r="1955" spans="1:9" ht="14.25">
      <c r="A1955" t="str">
        <f>"129"</f>
        <v>129</v>
      </c>
      <c r="B1955" t="s">
        <v>160</v>
      </c>
      <c r="C1955" t="str">
        <f>".4074"</f>
        <v>.4074</v>
      </c>
      <c r="D1955" t="str">
        <f>".3393"</f>
        <v>.3393</v>
      </c>
      <c r="E1955" t="str">
        <f>".2968"</f>
        <v>.2968</v>
      </c>
      <c r="F1955" t="str">
        <f>".4015"</f>
        <v>.4015</v>
      </c>
      <c r="G1955" t="str">
        <f>".3404"</f>
        <v>.3404</v>
      </c>
      <c r="H1955" t="str">
        <f>".3983"</f>
        <v>.3983</v>
      </c>
      <c r="I1955" t="str">
        <f>".3640"</f>
        <v>.3640</v>
      </c>
    </row>
    <row r="1956" spans="1:9" ht="14.25">
      <c r="A1956" t="str">
        <f>"130"</f>
        <v>130</v>
      </c>
      <c r="B1956" t="s">
        <v>87</v>
      </c>
      <c r="C1956" t="str">
        <f>".3618"</f>
        <v>.3618</v>
      </c>
      <c r="D1956" t="str">
        <f>".3924"</f>
        <v>.3924</v>
      </c>
      <c r="E1956" t="str">
        <f>".3364"</f>
        <v>.3364</v>
      </c>
      <c r="F1956" t="str">
        <f>".4561"</f>
        <v>.4561</v>
      </c>
      <c r="G1956" t="str">
        <f>".3306"</f>
        <v>.3306</v>
      </c>
      <c r="H1956" t="str">
        <f>".3494"</f>
        <v>.3494</v>
      </c>
      <c r="I1956" t="str">
        <f>".3711"</f>
        <v>.3711</v>
      </c>
    </row>
    <row r="1957" spans="1:9" ht="14.25">
      <c r="A1957" t="str">
        <f>"131"</f>
        <v>131</v>
      </c>
      <c r="B1957" t="s">
        <v>83</v>
      </c>
      <c r="C1957" t="str">
        <f>".3296"</f>
        <v>.3296</v>
      </c>
      <c r="D1957" t="str">
        <f>".2751"</f>
        <v>.2751</v>
      </c>
      <c r="E1957" t="str">
        <f>".3146"</f>
        <v>.3146</v>
      </c>
      <c r="F1957" t="str">
        <f>".4867"</f>
        <v>.4867</v>
      </c>
      <c r="G1957" t="str">
        <f>".4074"</f>
        <v>.4074</v>
      </c>
      <c r="H1957" t="str">
        <f>".4159"</f>
        <v>.4159</v>
      </c>
      <c r="I1957" t="str">
        <f>".3716"</f>
        <v>.3716</v>
      </c>
    </row>
    <row r="1958" spans="1:9" ht="14.25">
      <c r="A1958" t="str">
        <f>"132"</f>
        <v>132</v>
      </c>
      <c r="B1958" t="s">
        <v>76</v>
      </c>
      <c r="C1958" t="str">
        <f>".3132"</f>
        <v>.3132</v>
      </c>
      <c r="D1958" t="str">
        <f>".3104"</f>
        <v>.3104</v>
      </c>
      <c r="E1958" t="str">
        <f>".3462"</f>
        <v>.3462</v>
      </c>
      <c r="F1958" t="str">
        <f>".4337"</f>
        <v>.4337</v>
      </c>
      <c r="G1958" t="str">
        <f>".4280"</f>
        <v>.4280</v>
      </c>
      <c r="H1958" t="str">
        <f>".3983"</f>
        <v>.3983</v>
      </c>
      <c r="I1958" t="str">
        <f>".3716"</f>
        <v>.3716</v>
      </c>
    </row>
    <row r="1959" spans="1:9" ht="14.25">
      <c r="A1959" t="str">
        <f>"133"</f>
        <v>133</v>
      </c>
      <c r="B1959" t="s">
        <v>73</v>
      </c>
      <c r="C1959" t="str">
        <f>".3214"</f>
        <v>.3214</v>
      </c>
      <c r="D1959" t="str">
        <f>".4612"</f>
        <v>.4612</v>
      </c>
      <c r="E1959" t="str">
        <f>".3776"</f>
        <v>.3776</v>
      </c>
      <c r="F1959" t="str">
        <f>".3782"</f>
        <v>.3782</v>
      </c>
      <c r="G1959" t="str">
        <f>".3328"</f>
        <v>.3328</v>
      </c>
      <c r="H1959" t="str">
        <f>".3728"</f>
        <v>.3728</v>
      </c>
      <c r="I1959" t="str">
        <f>".3740"</f>
        <v>.3740</v>
      </c>
    </row>
    <row r="1960" spans="1:9" ht="14.25">
      <c r="A1960" t="str">
        <f>"134"</f>
        <v>134</v>
      </c>
      <c r="B1960" t="s">
        <v>70</v>
      </c>
      <c r="C1960" t="str">
        <f>".2830"</f>
        <v>.2830</v>
      </c>
      <c r="D1960" t="str">
        <f>".4134"</f>
        <v>.4134</v>
      </c>
      <c r="E1960" t="str">
        <f>".4212"</f>
        <v>.4212</v>
      </c>
      <c r="F1960" t="str">
        <f>".4460"</f>
        <v>.4460</v>
      </c>
      <c r="G1960" t="str">
        <f>".3390"</f>
        <v>.3390</v>
      </c>
      <c r="H1960" t="str">
        <f>".3421"</f>
        <v>.3421</v>
      </c>
      <c r="I1960" t="str">
        <f>".3741"</f>
        <v>.3741</v>
      </c>
    </row>
    <row r="1961" spans="1:9" ht="14.25">
      <c r="A1961" t="str">
        <f>"135"</f>
        <v>135</v>
      </c>
      <c r="B1961" t="s">
        <v>168</v>
      </c>
      <c r="C1961" t="str">
        <f>".2912"</f>
        <v>.2912</v>
      </c>
      <c r="D1961" t="str">
        <f>".3972"</f>
        <v>.3972</v>
      </c>
      <c r="E1961" t="str">
        <f>".3298"</f>
        <v>.3298</v>
      </c>
      <c r="F1961" t="str">
        <f>".4297"</f>
        <v>.4297</v>
      </c>
      <c r="G1961" t="str">
        <f>".3812"</f>
        <v>.3812</v>
      </c>
      <c r="H1961" t="str">
        <f>".4169"</f>
        <v>.4169</v>
      </c>
      <c r="I1961" t="str">
        <f>".3743"</f>
        <v>.3743</v>
      </c>
    </row>
    <row r="1962" spans="1:9" ht="14.25">
      <c r="A1962" t="str">
        <f>"136"</f>
        <v>136</v>
      </c>
      <c r="B1962" t="s">
        <v>75</v>
      </c>
      <c r="C1962" t="str">
        <f>".2684"</f>
        <v>.2684</v>
      </c>
      <c r="D1962" t="str">
        <f>".4043"</f>
        <v>.4043</v>
      </c>
      <c r="E1962" t="str">
        <f>".3604"</f>
        <v>.3604</v>
      </c>
      <c r="F1962" t="str">
        <f>".3640"</f>
        <v>.3640</v>
      </c>
      <c r="G1962" t="str">
        <f>".4946"</f>
        <v>.4946</v>
      </c>
      <c r="H1962" t="str">
        <f>".3595"</f>
        <v>.3595</v>
      </c>
      <c r="I1962" t="str">
        <f>".3752"</f>
        <v>.3752</v>
      </c>
    </row>
    <row r="1963" spans="1:9" ht="14.25">
      <c r="A1963" t="str">
        <f>"137"</f>
        <v>137</v>
      </c>
      <c r="B1963" t="s">
        <v>131</v>
      </c>
      <c r="C1963" t="str">
        <f>".3902"</f>
        <v>.3902</v>
      </c>
      <c r="D1963" t="str">
        <f>".5122"</f>
        <v>.5122</v>
      </c>
      <c r="E1963" t="str">
        <f>".2692"</f>
        <v>.2692</v>
      </c>
      <c r="F1963" t="str">
        <f>".4060"</f>
        <v>.4060</v>
      </c>
      <c r="G1963" t="str">
        <f>".2772"</f>
        <v>.2772</v>
      </c>
      <c r="H1963" t="str">
        <f>".4858"</f>
        <v>.4858</v>
      </c>
      <c r="I1963" t="str">
        <f>".3901"</f>
        <v>.3901</v>
      </c>
    </row>
    <row r="1964" spans="1:9" ht="14.25">
      <c r="A1964" t="str">
        <f>"138"</f>
        <v>138</v>
      </c>
      <c r="B1964" t="s">
        <v>112</v>
      </c>
      <c r="C1964" t="str">
        <f>".4832"</f>
        <v>.4832</v>
      </c>
      <c r="D1964" t="str">
        <f>".3291"</f>
        <v>.3291</v>
      </c>
      <c r="E1964" t="str">
        <f>".4838"</f>
        <v>.4838</v>
      </c>
      <c r="F1964" t="str">
        <f>".3688"</f>
        <v>.3688</v>
      </c>
      <c r="G1964" t="str">
        <f>".2986"</f>
        <v>.2986</v>
      </c>
      <c r="H1964" t="str">
        <f>".3886"</f>
        <v>.3886</v>
      </c>
      <c r="I1964" t="str">
        <f>".3920"</f>
        <v>.3920</v>
      </c>
    </row>
    <row r="1965" spans="1:9" ht="14.25">
      <c r="A1965" t="str">
        <f>"139"</f>
        <v>139</v>
      </c>
      <c r="B1965" t="s">
        <v>99</v>
      </c>
      <c r="C1965" t="str">
        <f>".3068"</f>
        <v>.3068</v>
      </c>
      <c r="D1965" t="str">
        <f>".4418"</f>
        <v>.4418</v>
      </c>
      <c r="E1965" t="str">
        <f>".3660"</f>
        <v>.3660</v>
      </c>
      <c r="F1965" t="str">
        <f>".4039"</f>
        <v>.4039</v>
      </c>
      <c r="G1965" t="str">
        <f>".3708"</f>
        <v>.3708</v>
      </c>
      <c r="H1965" t="str">
        <f>".5046"</f>
        <v>.5046</v>
      </c>
      <c r="I1965" t="str">
        <f>".3990"</f>
        <v>.3990</v>
      </c>
    </row>
    <row r="1966" spans="1:9" ht="14.25">
      <c r="A1966" t="str">
        <f>"140"</f>
        <v>140</v>
      </c>
      <c r="B1966" t="s">
        <v>175</v>
      </c>
      <c r="C1966" t="str">
        <f>".2954"</f>
        <v>.2954</v>
      </c>
      <c r="D1966" t="str">
        <f>".4036"</f>
        <v>.4036</v>
      </c>
      <c r="E1966" t="str">
        <f>".5054"</f>
        <v>.5054</v>
      </c>
      <c r="F1966" t="str">
        <f>".3695"</f>
        <v>.3695</v>
      </c>
      <c r="G1966" t="str">
        <f>".4618"</f>
        <v>.4618</v>
      </c>
      <c r="H1966" t="str">
        <f>".3799"</f>
        <v>.3799</v>
      </c>
      <c r="I1966" t="str">
        <f>".4026"</f>
        <v>.4026</v>
      </c>
    </row>
    <row r="1967" spans="1:9" ht="14.25">
      <c r="A1967" t="str">
        <f>"141"</f>
        <v>141</v>
      </c>
      <c r="B1967" t="s">
        <v>82</v>
      </c>
      <c r="C1967" t="str">
        <f>".5150"</f>
        <v>.5150</v>
      </c>
      <c r="D1967" t="str">
        <f>".4280"</f>
        <v>.4280</v>
      </c>
      <c r="E1967" t="str">
        <f>".3068"</f>
        <v>.3068</v>
      </c>
      <c r="F1967" t="str">
        <f>".3318"</f>
        <v>.3318</v>
      </c>
      <c r="G1967" t="str">
        <f>".3446"</f>
        <v>.3446</v>
      </c>
      <c r="H1967" t="str">
        <f>".5522"</f>
        <v>.5522</v>
      </c>
      <c r="I1967" t="str">
        <f>".4131"</f>
        <v>.4131</v>
      </c>
    </row>
    <row r="1968" spans="1:9" ht="14.25">
      <c r="A1968" t="str">
        <f>"142"</f>
        <v>142</v>
      </c>
      <c r="B1968" t="s">
        <v>173</v>
      </c>
      <c r="C1968" t="str">
        <f>".4262"</f>
        <v>.4262</v>
      </c>
      <c r="D1968" t="str">
        <f>".4337"</f>
        <v>.4337</v>
      </c>
      <c r="E1968" t="str">
        <f>".3386"</f>
        <v>.3386</v>
      </c>
      <c r="F1968" t="str">
        <f>".5726"</f>
        <v>.5726</v>
      </c>
      <c r="G1968" t="str">
        <f>".4086"</f>
        <v>.4086</v>
      </c>
      <c r="H1968" t="str">
        <f>".6043"</f>
        <v>.6043</v>
      </c>
      <c r="I1968" t="str">
        <f>".4640"</f>
        <v>.4640</v>
      </c>
    </row>
    <row r="1969" spans="1:9" ht="14.25">
      <c r="A1969" t="str">
        <f>"143"</f>
        <v>143</v>
      </c>
      <c r="B1969" t="s">
        <v>67</v>
      </c>
      <c r="C1969" t="str">
        <f>".5068"</f>
        <v>.5068</v>
      </c>
      <c r="D1969" t="str">
        <f>".5073"</f>
        <v>.5073</v>
      </c>
      <c r="E1969" t="str">
        <f>".5100"</f>
        <v>.5100</v>
      </c>
      <c r="F1969" t="str">
        <f>".4888"</f>
        <v>.4888</v>
      </c>
      <c r="G1969" t="str">
        <f>".3288"</f>
        <v>.3288</v>
      </c>
      <c r="H1969" t="str">
        <f>".5327"</f>
        <v>.5327</v>
      </c>
      <c r="I1969" t="str">
        <f>".4791"</f>
        <v>.4791</v>
      </c>
    </row>
    <row r="1970" spans="1:9" ht="14.25">
      <c r="A1970" t="str">
        <f>"144"</f>
        <v>144</v>
      </c>
      <c r="B1970" t="s">
        <v>164</v>
      </c>
      <c r="C1970" t="str">
        <f>".3550"</f>
        <v>.3550</v>
      </c>
      <c r="D1970" t="str">
        <f>"1.3433"</f>
        <v>1.3433</v>
      </c>
      <c r="E1970" t="str">
        <f>".3604"</f>
        <v>.3604</v>
      </c>
      <c r="F1970" t="str">
        <f>".2575"</f>
        <v>.2575</v>
      </c>
      <c r="G1970" t="str">
        <f>".3598"</f>
        <v>.3598</v>
      </c>
      <c r="H1970" t="str">
        <f>".3208"</f>
        <v>.3208</v>
      </c>
      <c r="I1970" t="str">
        <f>".4995"</f>
        <v>.4995</v>
      </c>
    </row>
    <row r="1971" spans="1:9" ht="14.25">
      <c r="A1971" t="str">
        <f>"145"</f>
        <v>145</v>
      </c>
      <c r="B1971" t="s">
        <v>176</v>
      </c>
      <c r="C1971" t="str">
        <f>".4240"</f>
        <v>.4240</v>
      </c>
      <c r="D1971" t="str">
        <f>".3112"</f>
        <v>.3112</v>
      </c>
      <c r="E1971" t="str">
        <f>".3396"</f>
        <v>.3396</v>
      </c>
      <c r="F1971" t="str">
        <f>".3129"</f>
        <v>.3129</v>
      </c>
      <c r="G1971" t="str">
        <f>"1.3036"</f>
        <v>1.3036</v>
      </c>
      <c r="H1971" t="str">
        <f>".3951"</f>
        <v>.3951</v>
      </c>
      <c r="I1971" t="str">
        <f>".5144"</f>
        <v>.5144</v>
      </c>
    </row>
    <row r="1972" spans="1:9" ht="14.25">
      <c r="A1972" t="str">
        <f>"146"</f>
        <v>146</v>
      </c>
      <c r="B1972" t="s">
        <v>177</v>
      </c>
      <c r="C1972" t="str">
        <f>".3780"</f>
        <v>.3780</v>
      </c>
      <c r="D1972" t="str">
        <f>".2761"</f>
        <v>.2761</v>
      </c>
      <c r="E1972" t="str">
        <f>".3896"</f>
        <v>.3896</v>
      </c>
      <c r="F1972" t="str">
        <f>".2317"</f>
        <v>.2317</v>
      </c>
      <c r="G1972" t="str">
        <f>"1.3640"</f>
        <v>1.3640</v>
      </c>
      <c r="H1972" t="str">
        <f>".4530"</f>
        <v>.4530</v>
      </c>
      <c r="I1972" t="str">
        <f>".5154"</f>
        <v>.5154</v>
      </c>
    </row>
    <row r="1973" spans="1:9" ht="14.25">
      <c r="A1973" t="str">
        <f>"147"</f>
        <v>147</v>
      </c>
      <c r="B1973" t="s">
        <v>179</v>
      </c>
      <c r="C1973" t="str">
        <f>".2412"</f>
        <v>.2412</v>
      </c>
      <c r="D1973" t="str">
        <f>".3426"</f>
        <v>.3426</v>
      </c>
      <c r="E1973" t="str">
        <f>".2910"</f>
        <v>.2910</v>
      </c>
      <c r="F1973" t="str">
        <f>".2808"</f>
        <v>.2808</v>
      </c>
      <c r="G1973" t="str">
        <f>"4.0358"</f>
        <v>4.0358</v>
      </c>
      <c r="H1973" t="str">
        <f>".3654"</f>
        <v>.3654</v>
      </c>
      <c r="I1973" t="str">
        <f>".9261"</f>
        <v>.9261</v>
      </c>
    </row>
    <row r="1975" ht="14.25">
      <c r="A1975" t="s">
        <v>202</v>
      </c>
    </row>
    <row r="1976" spans="1:11" ht="14.25">
      <c r="A1976" t="s">
        <v>4</v>
      </c>
      <c r="B1976" t="s">
        <v>5</v>
      </c>
      <c r="C1976" t="s">
        <v>198</v>
      </c>
      <c r="D1976" t="s">
        <v>199</v>
      </c>
      <c r="E1976" t="s">
        <v>191</v>
      </c>
      <c r="F1976" t="s">
        <v>192</v>
      </c>
      <c r="G1976" t="s">
        <v>184</v>
      </c>
      <c r="H1976" t="s">
        <v>185</v>
      </c>
      <c r="I1976" t="s">
        <v>108</v>
      </c>
      <c r="J1976" t="s">
        <v>109</v>
      </c>
      <c r="K1976" t="s">
        <v>110</v>
      </c>
    </row>
    <row r="1977" spans="1:11" ht="14.25">
      <c r="A1977" t="str">
        <f>"1"</f>
        <v>1</v>
      </c>
      <c r="B1977" t="s">
        <v>27</v>
      </c>
      <c r="C1977" t="str">
        <f>".1304"</f>
        <v>.1304</v>
      </c>
      <c r="D1977" t="str">
        <f>".2029"</f>
        <v>.2029</v>
      </c>
      <c r="E1977" t="str">
        <f>".1398"</f>
        <v>.1398</v>
      </c>
      <c r="F1977" t="str">
        <f>".1923"</f>
        <v>.1923</v>
      </c>
      <c r="G1977" t="str">
        <f>".1880"</f>
        <v>.1880</v>
      </c>
      <c r="H1977" t="str">
        <f>".2197"</f>
        <v>.2197</v>
      </c>
      <c r="I1977" t="str">
        <f>".2581"</f>
        <v>.2581</v>
      </c>
      <c r="J1977" t="str">
        <f>".2949"</f>
        <v>.2949</v>
      </c>
      <c r="K1977" t="str">
        <f>".2033"</f>
        <v>.2033</v>
      </c>
    </row>
    <row r="1978" spans="1:11" ht="14.25">
      <c r="A1978" t="str">
        <f>"2"</f>
        <v>2</v>
      </c>
      <c r="B1978" t="s">
        <v>17</v>
      </c>
      <c r="C1978" t="str">
        <f>".2834"</f>
        <v>.2834</v>
      </c>
      <c r="D1978" t="str">
        <f>".1742"</f>
        <v>.1742</v>
      </c>
      <c r="E1978" t="str">
        <f>".1366"</f>
        <v>.1366</v>
      </c>
      <c r="F1978" t="str">
        <f>".2527"</f>
        <v>.2527</v>
      </c>
      <c r="G1978" t="str">
        <f>".2252"</f>
        <v>.2252</v>
      </c>
      <c r="H1978" t="str">
        <f>".1890"</f>
        <v>.1890</v>
      </c>
      <c r="I1978" t="str">
        <f>".2311"</f>
        <v>.2311</v>
      </c>
      <c r="J1978" t="str">
        <f>".2646"</f>
        <v>.2646</v>
      </c>
      <c r="K1978" t="str">
        <f>".2196"</f>
        <v>.2196</v>
      </c>
    </row>
    <row r="1979" spans="1:11" ht="14.25">
      <c r="A1979" t="str">
        <f>"3"</f>
        <v>3</v>
      </c>
      <c r="B1979" t="s">
        <v>29</v>
      </c>
      <c r="C1979" t="str">
        <f>".2146"</f>
        <v>.2146</v>
      </c>
      <c r="D1979" t="str">
        <f>".2376"</f>
        <v>.2376</v>
      </c>
      <c r="E1979" t="str">
        <f>".2332"</f>
        <v>.2332</v>
      </c>
      <c r="F1979" t="str">
        <f>".1598"</f>
        <v>.1598</v>
      </c>
      <c r="G1979" t="str">
        <f>".1814"</f>
        <v>.1814</v>
      </c>
      <c r="H1979" t="str">
        <f>".2000"</f>
        <v>.2000</v>
      </c>
      <c r="I1979" t="str">
        <f>".2665"</f>
        <v>.2665</v>
      </c>
      <c r="J1979" t="str">
        <f>".2872"</f>
        <v>.2872</v>
      </c>
      <c r="K1979" t="str">
        <f>".2225"</f>
        <v>.2225</v>
      </c>
    </row>
    <row r="1980" spans="1:11" ht="14.25">
      <c r="A1980" t="str">
        <f>"4"</f>
        <v>4</v>
      </c>
      <c r="B1980" t="s">
        <v>20</v>
      </c>
      <c r="C1980" t="str">
        <f>".1864"</f>
        <v>.1864</v>
      </c>
      <c r="D1980" t="str">
        <f>".1867"</f>
        <v>.1867</v>
      </c>
      <c r="E1980" t="str">
        <f>".2370"</f>
        <v>.2370</v>
      </c>
      <c r="F1980" t="str">
        <f>".2363"</f>
        <v>.2363</v>
      </c>
      <c r="G1980" t="str">
        <f>".2156"</f>
        <v>.2156</v>
      </c>
      <c r="H1980" t="str">
        <f>".2428"</f>
        <v>.2428</v>
      </c>
      <c r="I1980" t="str">
        <f>".2473"</f>
        <v>.2473</v>
      </c>
      <c r="J1980" t="str">
        <f>".2368"</f>
        <v>.2368</v>
      </c>
      <c r="K1980" t="str">
        <f>".2236"</f>
        <v>.2236</v>
      </c>
    </row>
    <row r="1981" spans="1:11" ht="14.25">
      <c r="A1981" t="str">
        <f>"5"</f>
        <v>5</v>
      </c>
      <c r="B1981" t="s">
        <v>19</v>
      </c>
      <c r="C1981" t="str">
        <f>".2330"</f>
        <v>.2330</v>
      </c>
      <c r="D1981" t="str">
        <f>".2009"</f>
        <v>.2009</v>
      </c>
      <c r="E1981" t="str">
        <f>".2136"</f>
        <v>.2136</v>
      </c>
      <c r="F1981" t="str">
        <f>".2262"</f>
        <v>.2262</v>
      </c>
      <c r="G1981" t="str">
        <f>".2134"</f>
        <v>.2134</v>
      </c>
      <c r="H1981" t="str">
        <f>".2346"</f>
        <v>.2346</v>
      </c>
      <c r="I1981" t="str">
        <f>".2473"</f>
        <v>.2473</v>
      </c>
      <c r="J1981" t="str">
        <f>".2453"</f>
        <v>.2453</v>
      </c>
      <c r="K1981" t="str">
        <f>".2268"</f>
        <v>.2268</v>
      </c>
    </row>
    <row r="1982" spans="1:11" ht="14.25">
      <c r="A1982" t="str">
        <f>"6"</f>
        <v>6</v>
      </c>
      <c r="B1982" t="s">
        <v>44</v>
      </c>
      <c r="C1982" t="str">
        <f>".2404"</f>
        <v>.2404</v>
      </c>
      <c r="D1982" t="str">
        <f>".1941"</f>
        <v>.1941</v>
      </c>
      <c r="E1982" t="str">
        <f>".1956"</f>
        <v>.1956</v>
      </c>
      <c r="F1982" t="str">
        <f>".1909"</f>
        <v>.1909</v>
      </c>
      <c r="G1982" t="str">
        <f>".2592"</f>
        <v>.2592</v>
      </c>
      <c r="H1982" t="str">
        <f>".2299"</f>
        <v>.2299</v>
      </c>
      <c r="I1982" t="str">
        <f>".3039"</f>
        <v>.3039</v>
      </c>
      <c r="J1982" t="str">
        <f>".2297"</f>
        <v>.2297</v>
      </c>
      <c r="K1982" t="str">
        <f>".2305"</f>
        <v>.2305</v>
      </c>
    </row>
    <row r="1983" spans="1:11" ht="14.25">
      <c r="A1983" t="str">
        <f>"7"</f>
        <v>7</v>
      </c>
      <c r="B1983" t="s">
        <v>15</v>
      </c>
      <c r="C1983" t="str">
        <f>".1842"</f>
        <v>.1842</v>
      </c>
      <c r="D1983" t="str">
        <f>".2755"</f>
        <v>.2755</v>
      </c>
      <c r="E1983" t="str">
        <f>".2950"</f>
        <v>.2950</v>
      </c>
      <c r="F1983" t="str">
        <f>".2200"</f>
        <v>.2200</v>
      </c>
      <c r="G1983" t="str">
        <f>".2306"</f>
        <v>.2306</v>
      </c>
      <c r="H1983" t="str">
        <f>".2268"</f>
        <v>.2268</v>
      </c>
      <c r="I1983" t="str">
        <f>".1834"</f>
        <v>.1834</v>
      </c>
      <c r="J1983" t="str">
        <f>".2341"</f>
        <v>.2341</v>
      </c>
      <c r="K1983" t="str">
        <f>".2312"</f>
        <v>.2312</v>
      </c>
    </row>
    <row r="1984" spans="1:11" ht="14.25">
      <c r="A1984" t="str">
        <f>"8"</f>
        <v>8</v>
      </c>
      <c r="B1984" t="s">
        <v>30</v>
      </c>
      <c r="C1984" t="str">
        <f>".2164"</f>
        <v>.2164</v>
      </c>
      <c r="D1984" t="str">
        <f>".2533"</f>
        <v>.2533</v>
      </c>
      <c r="E1984" t="str">
        <f>".1996"</f>
        <v>.1996</v>
      </c>
      <c r="F1984" t="str">
        <f>".2531"</f>
        <v>.2531</v>
      </c>
      <c r="G1984" t="str">
        <f>".1828"</f>
        <v>.1828</v>
      </c>
      <c r="H1984" t="str">
        <f>".2247"</f>
        <v>.2247</v>
      </c>
      <c r="I1984" t="str">
        <f>".2698"</f>
        <v>.2698</v>
      </c>
      <c r="J1984" t="str">
        <f>".2593"</f>
        <v>.2593</v>
      </c>
      <c r="K1984" t="str">
        <f>".2324"</f>
        <v>.2324</v>
      </c>
    </row>
    <row r="1985" spans="1:11" ht="14.25">
      <c r="A1985" t="str">
        <f>"9"</f>
        <v>9</v>
      </c>
      <c r="B1985" t="s">
        <v>31</v>
      </c>
      <c r="C1985" t="str">
        <f>".2250"</f>
        <v>.2250</v>
      </c>
      <c r="D1985" t="str">
        <f>".2028"</f>
        <v>.2028</v>
      </c>
      <c r="E1985" t="str">
        <f>".2826"</f>
        <v>.2826</v>
      </c>
      <c r="F1985" t="str">
        <f>".2431"</f>
        <v>.2431</v>
      </c>
      <c r="G1985" t="str">
        <f>".2218"</f>
        <v>.2218</v>
      </c>
      <c r="H1985" t="str">
        <f>".2102"</f>
        <v>.2102</v>
      </c>
      <c r="I1985" t="str">
        <f>".2710"</f>
        <v>.2710</v>
      </c>
      <c r="J1985" t="str">
        <f>".2535"</f>
        <v>.2535</v>
      </c>
      <c r="K1985" t="str">
        <f>".2388"</f>
        <v>.2388</v>
      </c>
    </row>
    <row r="1986" spans="1:11" ht="14.25">
      <c r="A1986" t="str">
        <f>"10"</f>
        <v>10</v>
      </c>
      <c r="B1986" t="s">
        <v>66</v>
      </c>
      <c r="C1986" t="str">
        <f>".1866"</f>
        <v>.1866</v>
      </c>
      <c r="D1986" t="str">
        <f>".2607"</f>
        <v>.2607</v>
      </c>
      <c r="E1986" t="str">
        <f>".2582"</f>
        <v>.2582</v>
      </c>
      <c r="F1986" t="str">
        <f>".2294"</f>
        <v>.2294</v>
      </c>
      <c r="G1986" t="str">
        <f>".2100"</f>
        <v>.2100</v>
      </c>
      <c r="H1986" t="str">
        <f>".2009"</f>
        <v>.2009</v>
      </c>
      <c r="I1986" t="str">
        <f>".3444"</f>
        <v>.3444</v>
      </c>
      <c r="J1986" t="str">
        <f>".2267"</f>
        <v>.2267</v>
      </c>
      <c r="K1986" t="str">
        <f>".2396"</f>
        <v>.2396</v>
      </c>
    </row>
    <row r="1987" spans="1:11" ht="14.25">
      <c r="A1987" t="str">
        <f>"11"</f>
        <v>11</v>
      </c>
      <c r="B1987" t="s">
        <v>26</v>
      </c>
      <c r="C1987" t="str">
        <f>".2270"</f>
        <v>.2270</v>
      </c>
      <c r="D1987" t="str">
        <f>".2523"</f>
        <v>.2523</v>
      </c>
      <c r="E1987" t="str">
        <f>".2434"</f>
        <v>.2434</v>
      </c>
      <c r="F1987" t="str">
        <f>".2232"</f>
        <v>.2232</v>
      </c>
      <c r="G1987" t="str">
        <f>".2268"</f>
        <v>.2268</v>
      </c>
      <c r="H1987" t="str">
        <f>".1754"</f>
        <v>.1754</v>
      </c>
      <c r="I1987" t="str">
        <f>".2571"</f>
        <v>.2571</v>
      </c>
      <c r="J1987" t="str">
        <f>".3137"</f>
        <v>.3137</v>
      </c>
      <c r="K1987" t="str">
        <f>".2399"</f>
        <v>.2399</v>
      </c>
    </row>
    <row r="1988" spans="1:11" ht="14.25">
      <c r="A1988" t="str">
        <f>"12"</f>
        <v>12</v>
      </c>
      <c r="B1988" t="s">
        <v>18</v>
      </c>
      <c r="C1988" t="str">
        <f>".2262"</f>
        <v>.2262</v>
      </c>
      <c r="D1988" t="str">
        <f>".1925"</f>
        <v>.1925</v>
      </c>
      <c r="E1988" t="str">
        <f>".2170"</f>
        <v>.2170</v>
      </c>
      <c r="F1988" t="str">
        <f>".3007"</f>
        <v>.3007</v>
      </c>
      <c r="G1988" t="str">
        <f>".2484"</f>
        <v>.2484</v>
      </c>
      <c r="H1988" t="str">
        <f>".2224"</f>
        <v>.2224</v>
      </c>
      <c r="I1988" t="str">
        <f>".2434"</f>
        <v>.2434</v>
      </c>
      <c r="J1988" t="str">
        <f>".2759"</f>
        <v>.2759</v>
      </c>
      <c r="K1988" t="str">
        <f>".2408"</f>
        <v>.2408</v>
      </c>
    </row>
    <row r="1989" spans="1:11" ht="14.25">
      <c r="A1989" t="str">
        <f>"13"</f>
        <v>13</v>
      </c>
      <c r="B1989" t="s">
        <v>28</v>
      </c>
      <c r="C1989" t="str">
        <f>".2548"</f>
        <v>.2548</v>
      </c>
      <c r="D1989" t="str">
        <f>".2637"</f>
        <v>.2637</v>
      </c>
      <c r="E1989" t="str">
        <f>".2406"</f>
        <v>.2406</v>
      </c>
      <c r="F1989" t="str">
        <f>".1593"</f>
        <v>.1593</v>
      </c>
      <c r="G1989" t="str">
        <f>".2324"</f>
        <v>.2324</v>
      </c>
      <c r="H1989" t="str">
        <f>".2883"</f>
        <v>.2883</v>
      </c>
      <c r="I1989" t="str">
        <f>".2660"</f>
        <v>.2660</v>
      </c>
      <c r="J1989" t="str">
        <f>".3045"</f>
        <v>.3045</v>
      </c>
      <c r="K1989" t="str">
        <f>".2512"</f>
        <v>.2512</v>
      </c>
    </row>
    <row r="1990" spans="1:11" ht="14.25">
      <c r="A1990" t="str">
        <f>"14"</f>
        <v>14</v>
      </c>
      <c r="B1990" t="s">
        <v>38</v>
      </c>
      <c r="C1990" t="str">
        <f>".2236"</f>
        <v>.2236</v>
      </c>
      <c r="D1990" t="str">
        <f>".2253"</f>
        <v>.2253</v>
      </c>
      <c r="E1990" t="str">
        <f>".2776"</f>
        <v>.2776</v>
      </c>
      <c r="F1990" t="str">
        <f>".2099"</f>
        <v>.2099</v>
      </c>
      <c r="G1990" t="str">
        <f>".2616"</f>
        <v>.2616</v>
      </c>
      <c r="H1990" t="str">
        <f>".2115"</f>
        <v>.2115</v>
      </c>
      <c r="I1990" t="str">
        <f>".2864"</f>
        <v>.2864</v>
      </c>
      <c r="J1990" t="str">
        <f>".3202"</f>
        <v>.3202</v>
      </c>
      <c r="K1990" t="str">
        <f>".2520"</f>
        <v>.2520</v>
      </c>
    </row>
    <row r="1991" spans="1:11" ht="14.25">
      <c r="A1991" t="str">
        <f>"15"</f>
        <v>15</v>
      </c>
      <c r="B1991" t="s">
        <v>23</v>
      </c>
      <c r="C1991" t="str">
        <f>".2184"</f>
        <v>.2184</v>
      </c>
      <c r="D1991" t="str">
        <f>".2401"</f>
        <v>.2401</v>
      </c>
      <c r="E1991" t="str">
        <f>".2438"</f>
        <v>.2438</v>
      </c>
      <c r="F1991" t="str">
        <f>".2732"</f>
        <v>.2732</v>
      </c>
      <c r="G1991" t="str">
        <f>".1932"</f>
        <v>.1932</v>
      </c>
      <c r="H1991" t="str">
        <f>".3008"</f>
        <v>.3008</v>
      </c>
      <c r="I1991" t="str">
        <f>".2515"</f>
        <v>.2515</v>
      </c>
      <c r="J1991" t="str">
        <f>".2951"</f>
        <v>.2951</v>
      </c>
      <c r="K1991" t="str">
        <f>".2520"</f>
        <v>.2520</v>
      </c>
    </row>
    <row r="1992" spans="1:11" ht="14.25">
      <c r="A1992" t="str">
        <f>"16"</f>
        <v>16</v>
      </c>
      <c r="B1992" t="s">
        <v>36</v>
      </c>
      <c r="C1992" t="str">
        <f>".1968"</f>
        <v>.1968</v>
      </c>
      <c r="D1992" t="str">
        <f>".2492"</f>
        <v>.2492</v>
      </c>
      <c r="E1992" t="str">
        <f>".3020"</f>
        <v>.3020</v>
      </c>
      <c r="F1992" t="str">
        <f>".2313"</f>
        <v>.2313</v>
      </c>
      <c r="G1992" t="str">
        <f>".2186"</f>
        <v>.2186</v>
      </c>
      <c r="H1992" t="str">
        <f>".3071"</f>
        <v>.3071</v>
      </c>
      <c r="I1992" t="str">
        <f>".2811"</f>
        <v>.2811</v>
      </c>
      <c r="J1992" t="str">
        <f>".2401"</f>
        <v>.2401</v>
      </c>
      <c r="K1992" t="str">
        <f>".2533"</f>
        <v>.2533</v>
      </c>
    </row>
    <row r="1993" spans="1:11" ht="14.25">
      <c r="A1993" t="str">
        <f>"17"</f>
        <v>17</v>
      </c>
      <c r="B1993" t="s">
        <v>25</v>
      </c>
      <c r="C1993" t="str">
        <f>".2822"</f>
        <v>.2822</v>
      </c>
      <c r="D1993" t="str">
        <f>".2687"</f>
        <v>.2687</v>
      </c>
      <c r="E1993" t="str">
        <f>".1978"</f>
        <v>.1978</v>
      </c>
      <c r="F1993" t="str">
        <f>".2533"</f>
        <v>.2533</v>
      </c>
      <c r="G1993" t="str">
        <f>".3116"</f>
        <v>.3116</v>
      </c>
      <c r="H1993" t="str">
        <f>".2391"</f>
        <v>.2391</v>
      </c>
      <c r="I1993" t="str">
        <f>".2565"</f>
        <v>.2565</v>
      </c>
      <c r="J1993" t="str">
        <f>".2175"</f>
        <v>.2175</v>
      </c>
      <c r="K1993" t="str">
        <f>".2533"</f>
        <v>.2533</v>
      </c>
    </row>
    <row r="1994" spans="1:11" ht="14.25">
      <c r="A1994" t="str">
        <f>"18"</f>
        <v>18</v>
      </c>
      <c r="B1994" t="s">
        <v>39</v>
      </c>
      <c r="C1994" t="str">
        <f>".2378"</f>
        <v>.2378</v>
      </c>
      <c r="D1994" t="str">
        <f>".2326"</f>
        <v>.2326</v>
      </c>
      <c r="E1994" t="str">
        <f>".2322"</f>
        <v>.2322</v>
      </c>
      <c r="F1994" t="str">
        <f>".2879"</f>
        <v>.2879</v>
      </c>
      <c r="G1994" t="str">
        <f>".2208"</f>
        <v>.2208</v>
      </c>
      <c r="H1994" t="str">
        <f>".2802"</f>
        <v>.2802</v>
      </c>
      <c r="I1994" t="str">
        <f>".2874"</f>
        <v>.2874</v>
      </c>
      <c r="J1994" t="str">
        <f>".2695"</f>
        <v>.2695</v>
      </c>
      <c r="K1994" t="str">
        <f>".2560"</f>
        <v>.2560</v>
      </c>
    </row>
    <row r="1995" spans="1:11" ht="14.25">
      <c r="A1995" t="str">
        <f>"19"</f>
        <v>19</v>
      </c>
      <c r="B1995" t="s">
        <v>34</v>
      </c>
      <c r="C1995" t="str">
        <f>".2596"</f>
        <v>.2596</v>
      </c>
      <c r="D1995" t="str">
        <f>".2480"</f>
        <v>.2480</v>
      </c>
      <c r="E1995" t="str">
        <f>".3266"</f>
        <v>.3266</v>
      </c>
      <c r="F1995" t="str">
        <f>".2960"</f>
        <v>.2960</v>
      </c>
      <c r="G1995" t="str">
        <f>".1766"</f>
        <v>.1766</v>
      </c>
      <c r="H1995" t="str">
        <f>".2086"</f>
        <v>.2086</v>
      </c>
      <c r="I1995" t="str">
        <f>".2799"</f>
        <v>.2799</v>
      </c>
      <c r="J1995" t="str">
        <f>".2838"</f>
        <v>.2838</v>
      </c>
      <c r="K1995" t="str">
        <f>".2599"</f>
        <v>.2599</v>
      </c>
    </row>
    <row r="1996" spans="1:11" ht="14.25">
      <c r="A1996" t="str">
        <f>"20"</f>
        <v>20</v>
      </c>
      <c r="B1996" t="s">
        <v>24</v>
      </c>
      <c r="C1996" t="str">
        <f>".2646"</f>
        <v>.2646</v>
      </c>
      <c r="D1996" t="str">
        <f>".2788"</f>
        <v>.2788</v>
      </c>
      <c r="E1996" t="str">
        <f>".2134"</f>
        <v>.2134</v>
      </c>
      <c r="F1996" t="str">
        <f>".2736"</f>
        <v>.2736</v>
      </c>
      <c r="G1996" t="str">
        <f>".3042"</f>
        <v>.3042</v>
      </c>
      <c r="H1996" t="str">
        <f>".2404"</f>
        <v>.2404</v>
      </c>
      <c r="I1996" t="str">
        <f>".2553"</f>
        <v>.2553</v>
      </c>
      <c r="J1996" t="str">
        <f>".2494"</f>
        <v>.2494</v>
      </c>
      <c r="K1996" t="str">
        <f>".2600"</f>
        <v>.2600</v>
      </c>
    </row>
    <row r="1997" spans="1:11" ht="14.25">
      <c r="A1997" t="str">
        <f>"21"</f>
        <v>21</v>
      </c>
      <c r="B1997" t="s">
        <v>42</v>
      </c>
      <c r="C1997" t="str">
        <f>".2396"</f>
        <v>.2396</v>
      </c>
      <c r="D1997" t="str">
        <f>".2311"</f>
        <v>.2311</v>
      </c>
      <c r="E1997" t="str">
        <f>".2672"</f>
        <v>.2672</v>
      </c>
      <c r="F1997" t="str">
        <f>".2370"</f>
        <v>.2370</v>
      </c>
      <c r="G1997" t="str">
        <f>".2560"</f>
        <v>.2560</v>
      </c>
      <c r="H1997" t="str">
        <f>".2547"</f>
        <v>.2547</v>
      </c>
      <c r="I1997" t="str">
        <f>".2945"</f>
        <v>.2945</v>
      </c>
      <c r="J1997" t="str">
        <f>".3264"</f>
        <v>.3264</v>
      </c>
      <c r="K1997" t="str">
        <f>".2633"</f>
        <v>.2633</v>
      </c>
    </row>
    <row r="1998" spans="1:11" ht="14.25">
      <c r="A1998" t="str">
        <f>"22"</f>
        <v>22</v>
      </c>
      <c r="B1998" t="s">
        <v>54</v>
      </c>
      <c r="C1998" t="str">
        <f>".2208"</f>
        <v>.2208</v>
      </c>
      <c r="D1998" t="str">
        <f>".2089"</f>
        <v>.2089</v>
      </c>
      <c r="E1998" t="str">
        <f>".2908"</f>
        <v>.2908</v>
      </c>
      <c r="F1998" t="str">
        <f>".2359"</f>
        <v>.2359</v>
      </c>
      <c r="G1998" t="str">
        <f>".2486"</f>
        <v>.2486</v>
      </c>
      <c r="H1998" t="str">
        <f>".2718"</f>
        <v>.2718</v>
      </c>
      <c r="I1998" t="str">
        <f>".3236"</f>
        <v>.3236</v>
      </c>
      <c r="J1998" t="str">
        <f>".3108"</f>
        <v>.3108</v>
      </c>
      <c r="K1998" t="str">
        <f>".2639"</f>
        <v>.2639</v>
      </c>
    </row>
    <row r="1999" spans="1:11" ht="14.25">
      <c r="A1999" t="str">
        <f>"23"</f>
        <v>23</v>
      </c>
      <c r="B1999" t="s">
        <v>16</v>
      </c>
      <c r="C1999" t="str">
        <f>".2720"</f>
        <v>.2720</v>
      </c>
      <c r="D1999" t="str">
        <f>".2499"</f>
        <v>.2499</v>
      </c>
      <c r="E1999" t="str">
        <f>".2662"</f>
        <v>.2662</v>
      </c>
      <c r="F1999" t="str">
        <f>".2913"</f>
        <v>.2913</v>
      </c>
      <c r="G1999" t="str">
        <f>".3100"</f>
        <v>.3100</v>
      </c>
      <c r="H1999" t="str">
        <f>".2856"</f>
        <v>.2856</v>
      </c>
      <c r="I1999" t="str">
        <f>".2114"</f>
        <v>.2114</v>
      </c>
      <c r="J1999" t="str">
        <f>".2411"</f>
        <v>.2411</v>
      </c>
      <c r="K1999" t="str">
        <f>".2659"</f>
        <v>.2659</v>
      </c>
    </row>
    <row r="2000" spans="1:11" ht="14.25">
      <c r="A2000" t="str">
        <f>"24"</f>
        <v>24</v>
      </c>
      <c r="B2000" t="s">
        <v>45</v>
      </c>
      <c r="C2000" t="str">
        <f>".2536"</f>
        <v>.2536</v>
      </c>
      <c r="D2000" t="str">
        <f>".2432"</f>
        <v>.2432</v>
      </c>
      <c r="E2000" t="str">
        <f>".2172"</f>
        <v>.2172</v>
      </c>
      <c r="F2000" t="str">
        <f>".2442"</f>
        <v>.2442</v>
      </c>
      <c r="G2000" t="str">
        <f>".2138"</f>
        <v>.2138</v>
      </c>
      <c r="H2000" t="str">
        <f>".3149"</f>
        <v>.3149</v>
      </c>
      <c r="I2000" t="str">
        <f>".3049"</f>
        <v>.3049</v>
      </c>
      <c r="J2000" t="str">
        <f>".3421"</f>
        <v>.3421</v>
      </c>
      <c r="K2000" t="str">
        <f>".2667"</f>
        <v>.2667</v>
      </c>
    </row>
    <row r="2001" spans="1:11" ht="14.25">
      <c r="A2001" t="str">
        <f>"25"</f>
        <v>25</v>
      </c>
      <c r="B2001" t="s">
        <v>33</v>
      </c>
      <c r="C2001" t="str">
        <f>".2726"</f>
        <v>.2726</v>
      </c>
      <c r="D2001" t="str">
        <f>".2688"</f>
        <v>.2688</v>
      </c>
      <c r="E2001" t="str">
        <f>".2452"</f>
        <v>.2452</v>
      </c>
      <c r="F2001" t="str">
        <f>".2623"</f>
        <v>.2623</v>
      </c>
      <c r="G2001" t="str">
        <f>".2446"</f>
        <v>.2446</v>
      </c>
      <c r="H2001" t="str">
        <f>".2874"</f>
        <v>.2874</v>
      </c>
      <c r="I2001" t="str">
        <f>".2793"</f>
        <v>.2793</v>
      </c>
      <c r="J2001" t="str">
        <f>".2777"</f>
        <v>.2777</v>
      </c>
      <c r="K2001" t="str">
        <f>".2672"</f>
        <v>.2672</v>
      </c>
    </row>
    <row r="2002" spans="1:11" ht="14.25">
      <c r="A2002" t="str">
        <f>"26"</f>
        <v>26</v>
      </c>
      <c r="B2002" t="s">
        <v>37</v>
      </c>
      <c r="C2002" t="str">
        <f>".2524"</f>
        <v>.2524</v>
      </c>
      <c r="D2002" t="str">
        <f>".3198"</f>
        <v>.3198</v>
      </c>
      <c r="E2002" t="str">
        <f>".2096"</f>
        <v>.2096</v>
      </c>
      <c r="F2002" t="str">
        <f>".2619"</f>
        <v>.2619</v>
      </c>
      <c r="G2002" t="str">
        <f>".2408"</f>
        <v>.2408</v>
      </c>
      <c r="H2002" t="str">
        <f>".2746"</f>
        <v>.2746</v>
      </c>
      <c r="I2002" t="str">
        <f>".2851"</f>
        <v>.2851</v>
      </c>
      <c r="J2002" t="str">
        <f>".2981"</f>
        <v>.2981</v>
      </c>
      <c r="K2002" t="str">
        <f>".2678"</f>
        <v>.2678</v>
      </c>
    </row>
    <row r="2003" spans="1:11" ht="14.25">
      <c r="A2003" t="str">
        <f>"27"</f>
        <v>27</v>
      </c>
      <c r="B2003" t="s">
        <v>55</v>
      </c>
      <c r="C2003" t="str">
        <f>".2216"</f>
        <v>.2216</v>
      </c>
      <c r="D2003" t="str">
        <f>".2754"</f>
        <v>.2754</v>
      </c>
      <c r="E2003" t="str">
        <f>".2800"</f>
        <v>.2800</v>
      </c>
      <c r="F2003" t="str">
        <f>".2739"</f>
        <v>.2739</v>
      </c>
      <c r="G2003" t="str">
        <f>".2704"</f>
        <v>.2704</v>
      </c>
      <c r="H2003" t="str">
        <f>".2264"</f>
        <v>.2264</v>
      </c>
      <c r="I2003" t="str">
        <f>".3243"</f>
        <v>.3243</v>
      </c>
      <c r="J2003" t="str">
        <f>".2779"</f>
        <v>.2779</v>
      </c>
      <c r="K2003" t="str">
        <f>".2687"</f>
        <v>.2687</v>
      </c>
    </row>
    <row r="2004" spans="1:11" ht="14.25">
      <c r="A2004" t="str">
        <f>"28"</f>
        <v>28</v>
      </c>
      <c r="B2004" t="s">
        <v>40</v>
      </c>
      <c r="C2004" t="str">
        <f>".2430"</f>
        <v>.2430</v>
      </c>
      <c r="D2004" t="str">
        <f>".2679"</f>
        <v>.2679</v>
      </c>
      <c r="E2004" t="str">
        <f>".2346"</f>
        <v>.2346</v>
      </c>
      <c r="F2004" t="str">
        <f>".3277"</f>
        <v>.3277</v>
      </c>
      <c r="G2004" t="str">
        <f>".2676"</f>
        <v>.2676</v>
      </c>
      <c r="H2004" t="str">
        <f>".2711"</f>
        <v>.2711</v>
      </c>
      <c r="I2004" t="str">
        <f>".2876"</f>
        <v>.2876</v>
      </c>
      <c r="J2004" t="str">
        <f>".2641"</f>
        <v>.2641</v>
      </c>
      <c r="K2004" t="str">
        <f>".2704"</f>
        <v>.2704</v>
      </c>
    </row>
    <row r="2005" spans="1:11" ht="14.25">
      <c r="A2005" t="str">
        <f>"29"</f>
        <v>29</v>
      </c>
      <c r="B2005" t="s">
        <v>43</v>
      </c>
      <c r="C2005" t="str">
        <f>".2416"</f>
        <v>.2416</v>
      </c>
      <c r="D2005" t="str">
        <f>".3173"</f>
        <v>.3173</v>
      </c>
      <c r="E2005" t="str">
        <f>".2464"</f>
        <v>.2464</v>
      </c>
      <c r="F2005" t="str">
        <f>".3132"</f>
        <v>.3132</v>
      </c>
      <c r="G2005" t="str">
        <f>".2226"</f>
        <v>.2226</v>
      </c>
      <c r="H2005" t="str">
        <f>".2710"</f>
        <v>.2710</v>
      </c>
      <c r="I2005" t="str">
        <f>".2970"</f>
        <v>.2970</v>
      </c>
      <c r="J2005" t="str">
        <f>".2692"</f>
        <v>.2692</v>
      </c>
      <c r="K2005" t="str">
        <f>".2723"</f>
        <v>.2723</v>
      </c>
    </row>
    <row r="2006" spans="1:11" ht="14.25">
      <c r="A2006" t="str">
        <f>"30"</f>
        <v>30</v>
      </c>
      <c r="B2006" t="s">
        <v>46</v>
      </c>
      <c r="C2006" t="str">
        <f>".2266"</f>
        <v>.2266</v>
      </c>
      <c r="D2006" t="str">
        <f>".2391"</f>
        <v>.2391</v>
      </c>
      <c r="E2006" t="str">
        <f>".2430"</f>
        <v>.2430</v>
      </c>
      <c r="F2006" t="str">
        <f>".2567"</f>
        <v>.2567</v>
      </c>
      <c r="G2006" t="str">
        <f>".2740"</f>
        <v>.2740</v>
      </c>
      <c r="H2006" t="str">
        <f>".3138"</f>
        <v>.3138</v>
      </c>
      <c r="I2006" t="str">
        <f>".3085"</f>
        <v>.3085</v>
      </c>
      <c r="J2006" t="str">
        <f>".3193"</f>
        <v>.3193</v>
      </c>
      <c r="K2006" t="str">
        <f>".2726"</f>
        <v>.2726</v>
      </c>
    </row>
    <row r="2007" spans="1:11" ht="14.25">
      <c r="A2007" t="str">
        <f>"31"</f>
        <v>31</v>
      </c>
      <c r="B2007" t="s">
        <v>77</v>
      </c>
      <c r="C2007" t="str">
        <f>".2624"</f>
        <v>.2624</v>
      </c>
      <c r="D2007" t="str">
        <f>".2369"</f>
        <v>.2369</v>
      </c>
      <c r="E2007" t="str">
        <f>".2230"</f>
        <v>.2230</v>
      </c>
      <c r="F2007" t="str">
        <f>".2514"</f>
        <v>.2514</v>
      </c>
      <c r="G2007" t="str">
        <f>".2548"</f>
        <v>.2548</v>
      </c>
      <c r="H2007" t="str">
        <f>".2676"</f>
        <v>.2676</v>
      </c>
      <c r="I2007" t="str">
        <f>".3668"</f>
        <v>.3668</v>
      </c>
      <c r="J2007" t="str">
        <f>".3313"</f>
        <v>.3313</v>
      </c>
      <c r="K2007" t="str">
        <f>".2743"</f>
        <v>.2743</v>
      </c>
    </row>
    <row r="2008" spans="1:11" ht="14.25">
      <c r="A2008" t="str">
        <f>"32"</f>
        <v>32</v>
      </c>
      <c r="B2008" t="s">
        <v>80</v>
      </c>
      <c r="C2008" t="str">
        <f>".2310"</f>
        <v>.2310</v>
      </c>
      <c r="D2008" t="str">
        <f>".3133"</f>
        <v>.3133</v>
      </c>
      <c r="E2008" t="str">
        <f>".2410"</f>
        <v>.2410</v>
      </c>
      <c r="F2008" t="str">
        <f>".2529"</f>
        <v>.2529</v>
      </c>
      <c r="G2008" t="str">
        <f>".2102"</f>
        <v>.2102</v>
      </c>
      <c r="H2008" t="str">
        <f>".2044"</f>
        <v>.2044</v>
      </c>
      <c r="I2008" t="str">
        <f>".3869"</f>
        <v>.3869</v>
      </c>
      <c r="J2008" t="str">
        <f>".3920"</f>
        <v>.3920</v>
      </c>
      <c r="K2008" t="str">
        <f>".2790"</f>
        <v>.2790</v>
      </c>
    </row>
    <row r="2009" spans="1:11" ht="14.25">
      <c r="A2009" t="str">
        <f>"33"</f>
        <v>33</v>
      </c>
      <c r="B2009" t="s">
        <v>60</v>
      </c>
      <c r="C2009" t="str">
        <f>".2442"</f>
        <v>.2442</v>
      </c>
      <c r="D2009" t="str">
        <f>".2297"</f>
        <v>.2297</v>
      </c>
      <c r="E2009" t="str">
        <f>".2906"</f>
        <v>.2906</v>
      </c>
      <c r="F2009" t="str">
        <f>".2482"</f>
        <v>.2482</v>
      </c>
      <c r="G2009" t="str">
        <f>".2736"</f>
        <v>.2736</v>
      </c>
      <c r="H2009" t="str">
        <f>".3520"</f>
        <v>.3520</v>
      </c>
      <c r="I2009" t="str">
        <f>".3323"</f>
        <v>.3323</v>
      </c>
      <c r="J2009" t="str">
        <f>".2794"</f>
        <v>.2794</v>
      </c>
      <c r="K2009" t="str">
        <f>".2812"</f>
        <v>.2812</v>
      </c>
    </row>
    <row r="2010" spans="1:11" ht="14.25">
      <c r="A2010" t="str">
        <f>"34"</f>
        <v>34</v>
      </c>
      <c r="B2010" t="s">
        <v>48</v>
      </c>
      <c r="C2010" t="str">
        <f>".2584"</f>
        <v>.2584</v>
      </c>
      <c r="D2010" t="str">
        <f>".2661"</f>
        <v>.2661</v>
      </c>
      <c r="E2010" t="str">
        <f>".2912"</f>
        <v>.2912</v>
      </c>
      <c r="F2010" t="str">
        <f>".2705"</f>
        <v>.2705</v>
      </c>
      <c r="G2010" t="str">
        <f>".2520"</f>
        <v>.2520</v>
      </c>
      <c r="H2010" t="str">
        <f>".3018"</f>
        <v>.3018</v>
      </c>
      <c r="I2010" t="str">
        <f>".3144"</f>
        <v>.3144</v>
      </c>
      <c r="J2010" t="str">
        <f>".3013"</f>
        <v>.3013</v>
      </c>
      <c r="K2010" t="str">
        <f>".2820"</f>
        <v>.2820</v>
      </c>
    </row>
    <row r="2011" spans="1:11" ht="14.25">
      <c r="A2011" t="str">
        <f>"35"</f>
        <v>35</v>
      </c>
      <c r="B2011" t="s">
        <v>85</v>
      </c>
      <c r="C2011" t="str">
        <f>".2346"</f>
        <v>.2346</v>
      </c>
      <c r="D2011" t="str">
        <f>".2381"</f>
        <v>.2381</v>
      </c>
      <c r="E2011" t="str">
        <f>".2904"</f>
        <v>.2904</v>
      </c>
      <c r="F2011" t="str">
        <f>".2350"</f>
        <v>.2350</v>
      </c>
      <c r="G2011" t="str">
        <f>".2194"</f>
        <v>.2194</v>
      </c>
      <c r="H2011" t="str">
        <f>".3193"</f>
        <v>.3193</v>
      </c>
      <c r="I2011" t="str">
        <f>".3954"</f>
        <v>.3954</v>
      </c>
      <c r="J2011" t="str">
        <f>".3284"</f>
        <v>.3284</v>
      </c>
      <c r="K2011" t="str">
        <f>".2826"</f>
        <v>.2826</v>
      </c>
    </row>
    <row r="2012" spans="1:11" ht="14.25">
      <c r="A2012" t="str">
        <f>"36"</f>
        <v>36</v>
      </c>
      <c r="B2012" t="s">
        <v>62</v>
      </c>
      <c r="C2012" t="str">
        <f>".2366"</f>
        <v>.2366</v>
      </c>
      <c r="D2012" t="str">
        <f>".2138"</f>
        <v>.2138</v>
      </c>
      <c r="E2012" t="str">
        <f>".2854"</f>
        <v>.2854</v>
      </c>
      <c r="F2012" t="str">
        <f>".2865"</f>
        <v>.2865</v>
      </c>
      <c r="G2012" t="str">
        <f>".2564"</f>
        <v>.2564</v>
      </c>
      <c r="H2012" t="str">
        <f>".3126"</f>
        <v>.3126</v>
      </c>
      <c r="I2012" t="str">
        <f>".3378"</f>
        <v>.3378</v>
      </c>
      <c r="J2012" t="str">
        <f>".3391"</f>
        <v>.3391</v>
      </c>
      <c r="K2012" t="str">
        <f>".2835"</f>
        <v>.2835</v>
      </c>
    </row>
    <row r="2013" spans="1:11" ht="14.25">
      <c r="A2013" t="str">
        <f>"37"</f>
        <v>37</v>
      </c>
      <c r="B2013" t="s">
        <v>56</v>
      </c>
      <c r="C2013" t="str">
        <f>".1990"</f>
        <v>.1990</v>
      </c>
      <c r="D2013" t="str">
        <f>".3056"</f>
        <v>.3056</v>
      </c>
      <c r="E2013" t="str">
        <f>".2570"</f>
        <v>.2570</v>
      </c>
      <c r="F2013" t="str">
        <f>".3345"</f>
        <v>.3345</v>
      </c>
      <c r="G2013" t="str">
        <f>".3210"</f>
        <v>.3210</v>
      </c>
      <c r="H2013" t="str">
        <f>".2714"</f>
        <v>.2714</v>
      </c>
      <c r="I2013" t="str">
        <f>".3261"</f>
        <v>.3261</v>
      </c>
      <c r="J2013" t="str">
        <f>".2701"</f>
        <v>.2701</v>
      </c>
      <c r="K2013" t="str">
        <f>".2856"</f>
        <v>.2856</v>
      </c>
    </row>
    <row r="2014" spans="1:11" ht="14.25">
      <c r="A2014" t="str">
        <f>"38"</f>
        <v>38</v>
      </c>
      <c r="B2014" t="s">
        <v>41</v>
      </c>
      <c r="C2014" t="str">
        <f>".2464"</f>
        <v>.2464</v>
      </c>
      <c r="D2014" t="str">
        <f>".2846"</f>
        <v>.2846</v>
      </c>
      <c r="E2014" t="str">
        <f>".2830"</f>
        <v>.2830</v>
      </c>
      <c r="F2014" t="str">
        <f>".2590"</f>
        <v>.2590</v>
      </c>
      <c r="G2014" t="str">
        <f>".3482"</f>
        <v>.3482</v>
      </c>
      <c r="H2014" t="str">
        <f>".2455"</f>
        <v>.2455</v>
      </c>
      <c r="I2014" t="str">
        <f>".2935"</f>
        <v>.2935</v>
      </c>
      <c r="J2014" t="str">
        <f>".3411"</f>
        <v>.3411</v>
      </c>
      <c r="K2014" t="str">
        <f>".2877"</f>
        <v>.2877</v>
      </c>
    </row>
    <row r="2015" spans="1:11" ht="14.25">
      <c r="A2015" t="str">
        <f>"39"</f>
        <v>39</v>
      </c>
      <c r="B2015" t="s">
        <v>68</v>
      </c>
      <c r="C2015" t="str">
        <f>".2788"</f>
        <v>.2788</v>
      </c>
      <c r="D2015" t="str">
        <f>".3188"</f>
        <v>.3188</v>
      </c>
      <c r="E2015" t="str">
        <f>".2544"</f>
        <v>.2544</v>
      </c>
      <c r="F2015" t="str">
        <f>".2635"</f>
        <v>.2635</v>
      </c>
      <c r="G2015" t="str">
        <f>".2150"</f>
        <v>.2150</v>
      </c>
      <c r="H2015" t="str">
        <f>".2763"</f>
        <v>.2763</v>
      </c>
      <c r="I2015" t="str">
        <f>".3551"</f>
        <v>.3551</v>
      </c>
      <c r="J2015" t="str">
        <f>".3577"</f>
        <v>.3577</v>
      </c>
      <c r="K2015" t="str">
        <f>".2900"</f>
        <v>.2900</v>
      </c>
    </row>
    <row r="2016" spans="1:11" ht="14.25">
      <c r="A2016" t="str">
        <f>"40"</f>
        <v>40</v>
      </c>
      <c r="B2016" t="s">
        <v>111</v>
      </c>
      <c r="C2016" t="str">
        <f>".1932"</f>
        <v>.1932</v>
      </c>
      <c r="D2016" t="str">
        <f>".3303"</f>
        <v>.3303</v>
      </c>
      <c r="E2016" t="str">
        <f>".2410"</f>
        <v>.2410</v>
      </c>
      <c r="F2016" t="str">
        <f>".2846"</f>
        <v>.2846</v>
      </c>
      <c r="G2016" t="str">
        <f>".2892"</f>
        <v>.2892</v>
      </c>
      <c r="H2016" t="str">
        <f>".2827"</f>
        <v>.2827</v>
      </c>
      <c r="I2016" t="str">
        <f>".3654"</f>
        <v>.3654</v>
      </c>
      <c r="J2016" t="str">
        <f>".3811"</f>
        <v>.3811</v>
      </c>
      <c r="K2016" t="str">
        <f>".2959"</f>
        <v>.2959</v>
      </c>
    </row>
    <row r="2017" spans="1:11" ht="14.25">
      <c r="A2017" t="str">
        <f>"41"</f>
        <v>41</v>
      </c>
      <c r="B2017" t="s">
        <v>21</v>
      </c>
      <c r="C2017" t="str">
        <f>".3156"</f>
        <v>.3156</v>
      </c>
      <c r="D2017" t="str">
        <f>".2111"</f>
        <v>.2111</v>
      </c>
      <c r="E2017" t="str">
        <f>".2544"</f>
        <v>.2544</v>
      </c>
      <c r="F2017" t="str">
        <f>".4418"</f>
        <v>.4418</v>
      </c>
      <c r="G2017" t="str">
        <f>".2692"</f>
        <v>.2692</v>
      </c>
      <c r="H2017" t="str">
        <f>".3799"</f>
        <v>.3799</v>
      </c>
      <c r="I2017" t="str">
        <f>".2488"</f>
        <v>.2488</v>
      </c>
      <c r="J2017" t="str">
        <f>".2662"</f>
        <v>.2662</v>
      </c>
      <c r="K2017" t="str">
        <f>".2984"</f>
        <v>.2984</v>
      </c>
    </row>
    <row r="2018" spans="1:11" ht="14.25">
      <c r="A2018" t="str">
        <f>"42"</f>
        <v>42</v>
      </c>
      <c r="B2018" t="s">
        <v>59</v>
      </c>
      <c r="C2018" t="str">
        <f>".3346"</f>
        <v>.3346</v>
      </c>
      <c r="D2018" t="str">
        <f>".2669"</f>
        <v>.2669</v>
      </c>
      <c r="E2018" t="str">
        <f>".2762"</f>
        <v>.2762</v>
      </c>
      <c r="F2018" t="str">
        <f>".2954"</f>
        <v>.2954</v>
      </c>
      <c r="G2018" t="str">
        <f>".3032"</f>
        <v>.3032</v>
      </c>
      <c r="H2018" t="str">
        <f>".2614"</f>
        <v>.2614</v>
      </c>
      <c r="I2018" t="str">
        <f>".3321"</f>
        <v>.3321</v>
      </c>
      <c r="J2018" t="str">
        <f>".3403"</f>
        <v>.3403</v>
      </c>
      <c r="K2018" t="str">
        <f>".3013"</f>
        <v>.3013</v>
      </c>
    </row>
    <row r="2019" spans="1:11" ht="14.25">
      <c r="A2019" t="str">
        <f>"43"</f>
        <v>43</v>
      </c>
      <c r="B2019" t="s">
        <v>63</v>
      </c>
      <c r="C2019" t="str">
        <f>".2570"</f>
        <v>.2570</v>
      </c>
      <c r="D2019" t="str">
        <f>".2380"</f>
        <v>.2380</v>
      </c>
      <c r="E2019" t="str">
        <f>".3676"</f>
        <v>.3676</v>
      </c>
      <c r="F2019" t="str">
        <f>".2664"</f>
        <v>.2664</v>
      </c>
      <c r="G2019" t="str">
        <f>".2530"</f>
        <v>.2530</v>
      </c>
      <c r="H2019" t="str">
        <f>".3705"</f>
        <v>.3705</v>
      </c>
      <c r="I2019" t="str">
        <f>".3390"</f>
        <v>.3390</v>
      </c>
      <c r="J2019" t="str">
        <f>".3264"</f>
        <v>.3264</v>
      </c>
      <c r="K2019" t="str">
        <f>".3022"</f>
        <v>.3022</v>
      </c>
    </row>
    <row r="2020" spans="1:11" ht="14.25">
      <c r="A2020" t="str">
        <f>"44"</f>
        <v>44</v>
      </c>
      <c r="B2020" t="s">
        <v>53</v>
      </c>
      <c r="C2020" t="str">
        <f>".3644"</f>
        <v>.3644</v>
      </c>
      <c r="D2020" t="str">
        <f>".3027"</f>
        <v>.3027</v>
      </c>
      <c r="E2020" t="str">
        <f>".2742"</f>
        <v>.2742</v>
      </c>
      <c r="F2020" t="str">
        <f>".2862"</f>
        <v>.2862</v>
      </c>
      <c r="G2020" t="str">
        <f>".2680"</f>
        <v>.2680</v>
      </c>
      <c r="H2020" t="str">
        <f>".2932"</f>
        <v>.2932</v>
      </c>
      <c r="I2020" t="str">
        <f>".3235"</f>
        <v>.3235</v>
      </c>
      <c r="J2020" t="str">
        <f>".3081"</f>
        <v>.3081</v>
      </c>
      <c r="K2020" t="str">
        <f>".3025"</f>
        <v>.3025</v>
      </c>
    </row>
    <row r="2021" spans="1:11" ht="14.25">
      <c r="A2021" t="str">
        <f>"45"</f>
        <v>45</v>
      </c>
      <c r="B2021" t="s">
        <v>32</v>
      </c>
      <c r="C2021" t="str">
        <f>".2802"</f>
        <v>.2802</v>
      </c>
      <c r="D2021" t="str">
        <f>".2964"</f>
        <v>.2964</v>
      </c>
      <c r="E2021" t="str">
        <f>".3284"</f>
        <v>.3284</v>
      </c>
      <c r="F2021" t="str">
        <f>".2750"</f>
        <v>.2750</v>
      </c>
      <c r="G2021" t="str">
        <f>".2916"</f>
        <v>.2916</v>
      </c>
      <c r="H2021" t="str">
        <f>".3014"</f>
        <v>.3014</v>
      </c>
      <c r="I2021" t="str">
        <f>".2771"</f>
        <v>.2771</v>
      </c>
      <c r="J2021" t="str">
        <f>".3855"</f>
        <v>.3855</v>
      </c>
      <c r="K2021" t="str">
        <f>".3045"</f>
        <v>.3045</v>
      </c>
    </row>
    <row r="2022" spans="1:11" ht="14.25">
      <c r="A2022" t="str">
        <f>"46"</f>
        <v>46</v>
      </c>
      <c r="B2022" t="s">
        <v>52</v>
      </c>
      <c r="C2022" t="str">
        <f>".2896"</f>
        <v>.2896</v>
      </c>
      <c r="D2022" t="str">
        <f>".3204"</f>
        <v>.3204</v>
      </c>
      <c r="E2022" t="str">
        <f>".2632"</f>
        <v>.2632</v>
      </c>
      <c r="F2022" t="str">
        <f>".2748"</f>
        <v>.2748</v>
      </c>
      <c r="G2022" t="str">
        <f>".2738"</f>
        <v>.2738</v>
      </c>
      <c r="H2022" t="str">
        <f>".4131"</f>
        <v>.4131</v>
      </c>
      <c r="I2022" t="str">
        <f>".3208"</f>
        <v>.3208</v>
      </c>
      <c r="J2022" t="str">
        <f>".3216"</f>
        <v>.3216</v>
      </c>
      <c r="K2022" t="str">
        <f>".3097"</f>
        <v>.3097</v>
      </c>
    </row>
    <row r="2023" spans="1:11" ht="14.25">
      <c r="A2023" t="str">
        <f>"47"</f>
        <v>47</v>
      </c>
      <c r="B2023" t="s">
        <v>71</v>
      </c>
      <c r="C2023" t="str">
        <f>".2410"</f>
        <v>.2410</v>
      </c>
      <c r="D2023" t="str">
        <f>".2717"</f>
        <v>.2717</v>
      </c>
      <c r="E2023" t="str">
        <f>".2882"</f>
        <v>.2882</v>
      </c>
      <c r="F2023" t="str">
        <f>".3343"</f>
        <v>.3343</v>
      </c>
      <c r="G2023" t="str">
        <f>".2410"</f>
        <v>.2410</v>
      </c>
      <c r="H2023" t="str">
        <f>".3185"</f>
        <v>.3185</v>
      </c>
      <c r="I2023" t="str">
        <f>".3594"</f>
        <v>.3594</v>
      </c>
      <c r="J2023" t="str">
        <f>".4274"</f>
        <v>.4274</v>
      </c>
      <c r="K2023" t="str">
        <f>".3102"</f>
        <v>.3102</v>
      </c>
    </row>
    <row r="2024" spans="1:11" ht="14.25">
      <c r="A2024" t="str">
        <f>"48"</f>
        <v>48</v>
      </c>
      <c r="B2024" t="s">
        <v>35</v>
      </c>
      <c r="C2024" t="str">
        <f>".3304"</f>
        <v>.3304</v>
      </c>
      <c r="D2024" t="str">
        <f>".3608"</f>
        <v>.3608</v>
      </c>
      <c r="E2024" t="str">
        <f>".3582"</f>
        <v>.3582</v>
      </c>
      <c r="F2024" t="str">
        <f>".3394"</f>
        <v>.3394</v>
      </c>
      <c r="G2024" t="str">
        <f>".2926"</f>
        <v>.2926</v>
      </c>
      <c r="H2024" t="str">
        <f>".2488"</f>
        <v>.2488</v>
      </c>
      <c r="I2024" t="str">
        <f>".2809"</f>
        <v>.2809</v>
      </c>
      <c r="J2024" t="str">
        <f>".2858"</f>
        <v>.2858</v>
      </c>
      <c r="K2024" t="str">
        <f>".3121"</f>
        <v>.3121</v>
      </c>
    </row>
    <row r="2025" spans="1:11" ht="14.25">
      <c r="A2025" t="str">
        <f>"49"</f>
        <v>49</v>
      </c>
      <c r="B2025" t="s">
        <v>50</v>
      </c>
      <c r="C2025" t="str">
        <f>".3378"</f>
        <v>.3378</v>
      </c>
      <c r="D2025" t="str">
        <f>".2655"</f>
        <v>.2655</v>
      </c>
      <c r="E2025" t="str">
        <f>".3826"</f>
        <v>.3826</v>
      </c>
      <c r="F2025" t="str">
        <f>".2389"</f>
        <v>.2389</v>
      </c>
      <c r="G2025" t="str">
        <f>".4232"</f>
        <v>.4232</v>
      </c>
      <c r="H2025" t="str">
        <f>".2555"</f>
        <v>.2555</v>
      </c>
      <c r="I2025" t="str">
        <f>".3171"</f>
        <v>.3171</v>
      </c>
      <c r="J2025" t="str">
        <f>".2861"</f>
        <v>.2861</v>
      </c>
      <c r="K2025" t="str">
        <f>".3133"</f>
        <v>.3133</v>
      </c>
    </row>
    <row r="2026" spans="1:11" ht="14.25">
      <c r="A2026" t="str">
        <f>"50"</f>
        <v>50</v>
      </c>
      <c r="B2026" t="s">
        <v>72</v>
      </c>
      <c r="C2026" t="str">
        <f>".2746"</f>
        <v>.2746</v>
      </c>
      <c r="D2026" t="str">
        <f>".2863"</f>
        <v>.2863</v>
      </c>
      <c r="E2026" t="str">
        <f>".2664"</f>
        <v>.2664</v>
      </c>
      <c r="F2026" t="str">
        <f>".4131"</f>
        <v>.4131</v>
      </c>
      <c r="G2026" t="str">
        <f>".2502"</f>
        <v>.2502</v>
      </c>
      <c r="H2026" t="str">
        <f>".2674"</f>
        <v>.2674</v>
      </c>
      <c r="I2026" t="str">
        <f>".3625"</f>
        <v>.3625</v>
      </c>
      <c r="J2026" t="str">
        <f>".4039"</f>
        <v>.4039</v>
      </c>
      <c r="K2026" t="str">
        <f>".3155"</f>
        <v>.3155</v>
      </c>
    </row>
    <row r="2027" spans="1:11" ht="14.25">
      <c r="A2027" t="str">
        <f>"51"</f>
        <v>51</v>
      </c>
      <c r="B2027" t="s">
        <v>57</v>
      </c>
      <c r="C2027" t="str">
        <f>".3350"</f>
        <v>.3350</v>
      </c>
      <c r="D2027" t="str">
        <f>".3032"</f>
        <v>.3032</v>
      </c>
      <c r="E2027" t="str">
        <f>".3546"</f>
        <v>.3546</v>
      </c>
      <c r="F2027" t="str">
        <f>".3037"</f>
        <v>.3037</v>
      </c>
      <c r="G2027" t="str">
        <f>".3592"</f>
        <v>.3592</v>
      </c>
      <c r="H2027" t="str">
        <f>".2506"</f>
        <v>.2506</v>
      </c>
      <c r="I2027" t="str">
        <f>".3306"</f>
        <v>.3306</v>
      </c>
      <c r="J2027" t="str">
        <f>".3385"</f>
        <v>.3385</v>
      </c>
      <c r="K2027" t="str">
        <f>".3219"</f>
        <v>.3219</v>
      </c>
    </row>
    <row r="2028" spans="1:11" ht="14.25">
      <c r="A2028" t="str">
        <f>"52"</f>
        <v>52</v>
      </c>
      <c r="B2028" t="s">
        <v>84</v>
      </c>
      <c r="C2028" t="str">
        <f>".2216"</f>
        <v>.2216</v>
      </c>
      <c r="D2028" t="str">
        <f>".3051"</f>
        <v>.3051</v>
      </c>
      <c r="E2028" t="str">
        <f>".3624"</f>
        <v>.3624</v>
      </c>
      <c r="F2028" t="str">
        <f>".3622"</f>
        <v>.3622</v>
      </c>
      <c r="G2028" t="str">
        <f>".3248"</f>
        <v>.3248</v>
      </c>
      <c r="H2028" t="str">
        <f>".2468"</f>
        <v>.2468</v>
      </c>
      <c r="I2028" t="str">
        <f>".3935"</f>
        <v>.3935</v>
      </c>
      <c r="J2028" t="str">
        <f>".3599"</f>
        <v>.3599</v>
      </c>
      <c r="K2028" t="str">
        <f>".3220"</f>
        <v>.3220</v>
      </c>
    </row>
    <row r="2029" spans="1:11" ht="14.25">
      <c r="A2029" t="str">
        <f>"53"</f>
        <v>53</v>
      </c>
      <c r="B2029" t="s">
        <v>86</v>
      </c>
      <c r="C2029" t="str">
        <f>".2764"</f>
        <v>.2764</v>
      </c>
      <c r="D2029" t="str">
        <f>".3112"</f>
        <v>.3112</v>
      </c>
      <c r="E2029" t="str">
        <f>".2804"</f>
        <v>.2804</v>
      </c>
      <c r="F2029" t="str">
        <f>".3315"</f>
        <v>.3315</v>
      </c>
      <c r="G2029" t="str">
        <f>".2818"</f>
        <v>.2818</v>
      </c>
      <c r="H2029" t="str">
        <f>".3391"</f>
        <v>.3391</v>
      </c>
      <c r="I2029" t="str">
        <f>".3981"</f>
        <v>.3981</v>
      </c>
      <c r="J2029" t="str">
        <f>".3727"</f>
        <v>.3727</v>
      </c>
      <c r="K2029" t="str">
        <f>".3239"</f>
        <v>.3239</v>
      </c>
    </row>
    <row r="2030" spans="1:11" ht="14.25">
      <c r="A2030" t="str">
        <f>"54"</f>
        <v>54</v>
      </c>
      <c r="B2030" t="s">
        <v>69</v>
      </c>
      <c r="C2030" t="str">
        <f>".2866"</f>
        <v>.2866</v>
      </c>
      <c r="D2030" t="str">
        <f>".2754"</f>
        <v>.2754</v>
      </c>
      <c r="E2030" t="str">
        <f>".3398"</f>
        <v>.3398</v>
      </c>
      <c r="F2030" t="str">
        <f>".3318"</f>
        <v>.3318</v>
      </c>
      <c r="G2030" t="str">
        <f>".4074"</f>
        <v>.4074</v>
      </c>
      <c r="H2030" t="str">
        <f>".2867"</f>
        <v>.2867</v>
      </c>
      <c r="I2030" t="str">
        <f>".3553"</f>
        <v>.3553</v>
      </c>
      <c r="J2030" t="str">
        <f>".3125"</f>
        <v>.3125</v>
      </c>
      <c r="K2030" t="str">
        <f>".3244"</f>
        <v>.3244</v>
      </c>
    </row>
    <row r="2031" spans="1:11" ht="14.25">
      <c r="A2031" t="str">
        <f>"55"</f>
        <v>55</v>
      </c>
      <c r="B2031" t="s">
        <v>90</v>
      </c>
      <c r="C2031" t="str">
        <f>".2566"</f>
        <v>.2566</v>
      </c>
      <c r="D2031" t="str">
        <f>".3288"</f>
        <v>.3288</v>
      </c>
      <c r="E2031" t="str">
        <f>".3684"</f>
        <v>.3684</v>
      </c>
      <c r="F2031" t="str">
        <f>".2790"</f>
        <v>.2790</v>
      </c>
      <c r="G2031" t="str">
        <f>".3600"</f>
        <v>.3600</v>
      </c>
      <c r="H2031" t="str">
        <f>".2555"</f>
        <v>.2555</v>
      </c>
      <c r="I2031" t="str">
        <f>".4093"</f>
        <v>.4093</v>
      </c>
      <c r="J2031" t="str">
        <f>".3433"</f>
        <v>.3433</v>
      </c>
      <c r="K2031" t="str">
        <f>".3251"</f>
        <v>.3251</v>
      </c>
    </row>
    <row r="2032" spans="1:11" ht="14.25">
      <c r="A2032" t="str">
        <f>"56"</f>
        <v>56</v>
      </c>
      <c r="B2032" t="s">
        <v>94</v>
      </c>
      <c r="C2032" t="str">
        <f>".2466"</f>
        <v>.2466</v>
      </c>
      <c r="D2032" t="str">
        <f>".3990"</f>
        <v>.3990</v>
      </c>
      <c r="E2032" t="str">
        <f>".2552"</f>
        <v>.2552</v>
      </c>
      <c r="F2032" t="str">
        <f>".3357"</f>
        <v>.3357</v>
      </c>
      <c r="G2032" t="str">
        <f>".3300"</f>
        <v>.3300</v>
      </c>
      <c r="H2032" t="str">
        <f>".2873"</f>
        <v>.2873</v>
      </c>
      <c r="I2032" t="str">
        <f>".4238"</f>
        <v>.4238</v>
      </c>
      <c r="J2032" t="str">
        <f>".3380"</f>
        <v>.3380</v>
      </c>
      <c r="K2032" t="str">
        <f>".3269"</f>
        <v>.3269</v>
      </c>
    </row>
    <row r="2033" spans="1:11" ht="14.25">
      <c r="A2033" t="str">
        <f>"57"</f>
        <v>57</v>
      </c>
      <c r="B2033" t="s">
        <v>64</v>
      </c>
      <c r="C2033" t="str">
        <f>".3346"</f>
        <v>.3346</v>
      </c>
      <c r="D2033" t="str">
        <f>".2646"</f>
        <v>.2646</v>
      </c>
      <c r="E2033" t="str">
        <f>".2838"</f>
        <v>.2838</v>
      </c>
      <c r="F2033" t="str">
        <f>".2923"</f>
        <v>.2923</v>
      </c>
      <c r="G2033" t="str">
        <f>".3684"</f>
        <v>.3684</v>
      </c>
      <c r="H2033" t="str">
        <f>".3969"</f>
        <v>.3969</v>
      </c>
      <c r="I2033" t="str">
        <f>".3429"</f>
        <v>.3429</v>
      </c>
      <c r="J2033" t="str">
        <f>".3328"</f>
        <v>.3328</v>
      </c>
      <c r="K2033" t="str">
        <f>".3270"</f>
        <v>.3270</v>
      </c>
    </row>
    <row r="2034" spans="1:11" ht="14.25">
      <c r="A2034" t="str">
        <f>"58"</f>
        <v>58</v>
      </c>
      <c r="B2034" t="s">
        <v>101</v>
      </c>
      <c r="C2034" t="str">
        <f>".2288"</f>
        <v>.2288</v>
      </c>
      <c r="D2034" t="str">
        <f>".2810"</f>
        <v>.2810</v>
      </c>
      <c r="E2034" t="str">
        <f>".2672"</f>
        <v>.2672</v>
      </c>
      <c r="F2034" t="str">
        <f>".2542"</f>
        <v>.2542</v>
      </c>
      <c r="G2034" t="str">
        <f>".3184"</f>
        <v>.3184</v>
      </c>
      <c r="H2034" t="str">
        <f>".3081"</f>
        <v>.3081</v>
      </c>
      <c r="I2034" t="str">
        <f>".5300"</f>
        <v>.5300</v>
      </c>
      <c r="J2034" t="str">
        <f>".4377"</f>
        <v>.4377</v>
      </c>
      <c r="K2034" t="str">
        <f>".3282"</f>
        <v>.3282</v>
      </c>
    </row>
    <row r="2035" spans="1:11" ht="14.25">
      <c r="A2035" t="str">
        <f>"59"</f>
        <v>59</v>
      </c>
      <c r="B2035" t="s">
        <v>79</v>
      </c>
      <c r="C2035" t="str">
        <f>".2142"</f>
        <v>.2142</v>
      </c>
      <c r="D2035" t="str">
        <f>".2127"</f>
        <v>.2127</v>
      </c>
      <c r="E2035" t="str">
        <f>".3304"</f>
        <v>.3304</v>
      </c>
      <c r="F2035" t="str">
        <f>".4076"</f>
        <v>.4076</v>
      </c>
      <c r="G2035" t="str">
        <f>".3112"</f>
        <v>.3112</v>
      </c>
      <c r="H2035" t="str">
        <f>".3533"</f>
        <v>.3533</v>
      </c>
      <c r="I2035" t="str">
        <f>".3858"</f>
        <v>.3858</v>
      </c>
      <c r="J2035" t="str">
        <f>".4334"</f>
        <v>.4334</v>
      </c>
      <c r="K2035" t="str">
        <f>".3311"</f>
        <v>.3311</v>
      </c>
    </row>
    <row r="2036" spans="1:11" ht="14.25">
      <c r="A2036" t="str">
        <f>"60"</f>
        <v>60</v>
      </c>
      <c r="B2036" t="s">
        <v>65</v>
      </c>
      <c r="C2036" t="str">
        <f>".3136"</f>
        <v>.3136</v>
      </c>
      <c r="D2036" t="str">
        <f>".3400"</f>
        <v>.3400</v>
      </c>
      <c r="E2036" t="str">
        <f>".3122"</f>
        <v>.3122</v>
      </c>
      <c r="F2036" t="str">
        <f>".3261"</f>
        <v>.3261</v>
      </c>
      <c r="G2036" t="str">
        <f>".3252"</f>
        <v>.3252</v>
      </c>
      <c r="H2036" t="str">
        <f>".4143"</f>
        <v>.4143</v>
      </c>
      <c r="I2036" t="str">
        <f>".3439"</f>
        <v>.3439</v>
      </c>
      <c r="J2036" t="str">
        <f>".3292"</f>
        <v>.3292</v>
      </c>
      <c r="K2036" t="str">
        <f>".3381"</f>
        <v>.3381</v>
      </c>
    </row>
    <row r="2037" spans="1:11" ht="14.25">
      <c r="A2037" t="str">
        <f>"61"</f>
        <v>61</v>
      </c>
      <c r="B2037" t="s">
        <v>88</v>
      </c>
      <c r="C2037" t="str">
        <f>".3060"</f>
        <v>.3060</v>
      </c>
      <c r="D2037" t="str">
        <f>".3353"</f>
        <v>.3353</v>
      </c>
      <c r="E2037" t="str">
        <f>".2498"</f>
        <v>.2498</v>
      </c>
      <c r="F2037" t="str">
        <f>".4422"</f>
        <v>.4422</v>
      </c>
      <c r="G2037" t="str">
        <f>".2788"</f>
        <v>.2788</v>
      </c>
      <c r="H2037" t="str">
        <f>".3540"</f>
        <v>.3540</v>
      </c>
      <c r="I2037" t="str">
        <f>".4004"</f>
        <v>.4004</v>
      </c>
      <c r="J2037" t="str">
        <f>".4144"</f>
        <v>.4144</v>
      </c>
      <c r="K2037" t="str">
        <f>".3476"</f>
        <v>.3476</v>
      </c>
    </row>
    <row r="2038" spans="1:11" ht="14.25">
      <c r="A2038" t="str">
        <f>"62"</f>
        <v>62</v>
      </c>
      <c r="B2038" t="s">
        <v>78</v>
      </c>
      <c r="C2038" t="str">
        <f>".3164"</f>
        <v>.3164</v>
      </c>
      <c r="D2038" t="str">
        <f>".3493"</f>
        <v>.3493</v>
      </c>
      <c r="E2038" t="str">
        <f>".3472"</f>
        <v>.3472</v>
      </c>
      <c r="F2038" t="str">
        <f>".3717"</f>
        <v>.3717</v>
      </c>
      <c r="G2038" t="str">
        <f>".2568"</f>
        <v>.2568</v>
      </c>
      <c r="H2038" t="str">
        <f>".3899"</f>
        <v>.3899</v>
      </c>
      <c r="I2038" t="str">
        <f>".3798"</f>
        <v>.3798</v>
      </c>
      <c r="J2038" t="str">
        <f>".3739"</f>
        <v>.3739</v>
      </c>
      <c r="K2038" t="str">
        <f>".3481"</f>
        <v>.3481</v>
      </c>
    </row>
    <row r="2039" spans="1:11" ht="14.25">
      <c r="A2039" t="str">
        <f>"63"</f>
        <v>63</v>
      </c>
      <c r="B2039" t="s">
        <v>47</v>
      </c>
      <c r="C2039" t="str">
        <f>".2888"</f>
        <v>.2888</v>
      </c>
      <c r="D2039" t="str">
        <f>".3620"</f>
        <v>.3620</v>
      </c>
      <c r="E2039" t="str">
        <f>".3862"</f>
        <v>.3862</v>
      </c>
      <c r="F2039" t="str">
        <f>".3330"</f>
        <v>.3330</v>
      </c>
      <c r="G2039" t="str">
        <f>".3812"</f>
        <v>.3812</v>
      </c>
      <c r="H2039" t="str">
        <f>".3427"</f>
        <v>.3427</v>
      </c>
      <c r="I2039" t="str">
        <f>".3131"</f>
        <v>.3131</v>
      </c>
      <c r="J2039" t="str">
        <f>".3839"</f>
        <v>.3839</v>
      </c>
      <c r="K2039" t="str">
        <f>".3489"</f>
        <v>.3489</v>
      </c>
    </row>
    <row r="2040" spans="1:11" ht="14.25">
      <c r="A2040" t="str">
        <f>"64"</f>
        <v>64</v>
      </c>
      <c r="B2040" t="s">
        <v>61</v>
      </c>
      <c r="C2040" t="str">
        <f>".3080"</f>
        <v>.3080</v>
      </c>
      <c r="D2040" t="str">
        <f>".4023"</f>
        <v>.4023</v>
      </c>
      <c r="E2040" t="str">
        <f>".3268"</f>
        <v>.3268</v>
      </c>
      <c r="F2040" t="str">
        <f>".3131"</f>
        <v>.3131</v>
      </c>
      <c r="G2040" t="str">
        <f>".3276"</f>
        <v>.3276</v>
      </c>
      <c r="H2040" t="str">
        <f>".3908"</f>
        <v>.3908</v>
      </c>
      <c r="I2040" t="str">
        <f>".3359"</f>
        <v>.3359</v>
      </c>
      <c r="J2040" t="str">
        <f>".3966"</f>
        <v>.3966</v>
      </c>
      <c r="K2040" t="str">
        <f>".3501"</f>
        <v>.3501</v>
      </c>
    </row>
    <row r="2041" spans="1:11" ht="14.25">
      <c r="A2041" t="str">
        <f>"65"</f>
        <v>65</v>
      </c>
      <c r="B2041" t="s">
        <v>91</v>
      </c>
      <c r="C2041" t="str">
        <f>".2410"</f>
        <v>.2410</v>
      </c>
      <c r="D2041" t="str">
        <f>".4582"</f>
        <v>.4582</v>
      </c>
      <c r="E2041" t="str">
        <f>".2752"</f>
        <v>.2752</v>
      </c>
      <c r="F2041" t="str">
        <f>".3490"</f>
        <v>.3490</v>
      </c>
      <c r="G2041" t="str">
        <f>".1710"</f>
        <v>.1710</v>
      </c>
      <c r="H2041" t="str">
        <f>".5478"</f>
        <v>.5478</v>
      </c>
      <c r="I2041" t="str">
        <f>".4103"</f>
        <v>.4103</v>
      </c>
      <c r="J2041" t="str">
        <f>".3649"</f>
        <v>.3649</v>
      </c>
      <c r="K2041" t="str">
        <f>".3522"</f>
        <v>.3522</v>
      </c>
    </row>
    <row r="2042" spans="1:11" ht="14.25">
      <c r="A2042" t="str">
        <f>"66"</f>
        <v>66</v>
      </c>
      <c r="B2042" t="s">
        <v>81</v>
      </c>
      <c r="C2042" t="str">
        <f>".2974"</f>
        <v>.2974</v>
      </c>
      <c r="D2042" t="str">
        <f>".3255"</f>
        <v>.3255</v>
      </c>
      <c r="E2042" t="str">
        <f>".3980"</f>
        <v>.3980</v>
      </c>
      <c r="F2042" t="str">
        <f>".2799"</f>
        <v>.2799</v>
      </c>
      <c r="G2042" t="str">
        <f>".2694"</f>
        <v>.2694</v>
      </c>
      <c r="H2042" t="str">
        <f>".4657"</f>
        <v>.4657</v>
      </c>
      <c r="I2042" t="str">
        <f>".3876"</f>
        <v>.3876</v>
      </c>
      <c r="J2042" t="str">
        <f>".4209"</f>
        <v>.4209</v>
      </c>
      <c r="K2042" t="str">
        <f>".3556"</f>
        <v>.3556</v>
      </c>
    </row>
    <row r="2043" spans="1:11" ht="14.25">
      <c r="A2043" t="str">
        <f>"67"</f>
        <v>67</v>
      </c>
      <c r="B2043" t="s">
        <v>58</v>
      </c>
      <c r="C2043" t="str">
        <f>".3558"</f>
        <v>.3558</v>
      </c>
      <c r="D2043" t="str">
        <f>".3321"</f>
        <v>.3321</v>
      </c>
      <c r="E2043" t="str">
        <f>".3702"</f>
        <v>.3702</v>
      </c>
      <c r="F2043" t="str">
        <f>".2636"</f>
        <v>.2636</v>
      </c>
      <c r="G2043" t="str">
        <f>".4306"</f>
        <v>.4306</v>
      </c>
      <c r="H2043" t="str">
        <f>".4264"</f>
        <v>.4264</v>
      </c>
      <c r="I2043" t="str">
        <f>".3308"</f>
        <v>.3308</v>
      </c>
      <c r="J2043" t="str">
        <f>".3699"</f>
        <v>.3699</v>
      </c>
      <c r="K2043" t="str">
        <f>".3599"</f>
        <v>.3599</v>
      </c>
    </row>
    <row r="2044" spans="1:11" ht="14.25">
      <c r="A2044" t="str">
        <f>"68"</f>
        <v>68</v>
      </c>
      <c r="B2044" t="s">
        <v>96</v>
      </c>
      <c r="C2044" t="str">
        <f>".3342"</f>
        <v>.3342</v>
      </c>
      <c r="D2044" t="str">
        <f>".3867"</f>
        <v>.3867</v>
      </c>
      <c r="E2044" t="str">
        <f>".2640"</f>
        <v>.2640</v>
      </c>
      <c r="F2044" t="str">
        <f>".3152"</f>
        <v>.3152</v>
      </c>
      <c r="G2044" t="str">
        <f>".3402"</f>
        <v>.3402</v>
      </c>
      <c r="H2044" t="str">
        <f>".3400"</f>
        <v>.3400</v>
      </c>
      <c r="I2044" t="str">
        <f>".4409"</f>
        <v>.4409</v>
      </c>
      <c r="J2044" t="str">
        <f>".4869"</f>
        <v>.4869</v>
      </c>
      <c r="K2044" t="str">
        <f>".3635"</f>
        <v>.3635</v>
      </c>
    </row>
    <row r="2045" spans="1:11" ht="14.25">
      <c r="A2045" t="str">
        <f>"69"</f>
        <v>69</v>
      </c>
      <c r="B2045" t="s">
        <v>100</v>
      </c>
      <c r="C2045" t="str">
        <f>".3108"</f>
        <v>.3108</v>
      </c>
      <c r="D2045" t="str">
        <f>".3216"</f>
        <v>.3216</v>
      </c>
      <c r="E2045" t="str">
        <f>".2872"</f>
        <v>.2872</v>
      </c>
      <c r="F2045" t="str">
        <f>".3231"</f>
        <v>.3231</v>
      </c>
      <c r="G2045" t="str">
        <f>".3270"</f>
        <v>.3270</v>
      </c>
      <c r="H2045" t="str">
        <f>".2741"</f>
        <v>.2741</v>
      </c>
      <c r="I2045" t="str">
        <f>".4809"</f>
        <v>.4809</v>
      </c>
      <c r="J2045" t="str">
        <f>".6004"</f>
        <v>.6004</v>
      </c>
      <c r="K2045" t="str">
        <f>".3656"</f>
        <v>.3656</v>
      </c>
    </row>
    <row r="2046" spans="1:11" ht="14.25">
      <c r="A2046" t="str">
        <f>"70"</f>
        <v>70</v>
      </c>
      <c r="B2046" t="s">
        <v>87</v>
      </c>
      <c r="C2046" t="str">
        <f>".3618"</f>
        <v>.3618</v>
      </c>
      <c r="D2046" t="str">
        <f>".3924"</f>
        <v>.3924</v>
      </c>
      <c r="E2046" t="str">
        <f>".3364"</f>
        <v>.3364</v>
      </c>
      <c r="F2046" t="str">
        <f>".4561"</f>
        <v>.4561</v>
      </c>
      <c r="G2046" t="str">
        <f>".3306"</f>
        <v>.3306</v>
      </c>
      <c r="H2046" t="str">
        <f>".3494"</f>
        <v>.3494</v>
      </c>
      <c r="I2046" t="str">
        <f>".3983"</f>
        <v>.3983</v>
      </c>
      <c r="J2046" t="str">
        <f>".3112"</f>
        <v>.3112</v>
      </c>
      <c r="K2046" t="str">
        <f>".3670"</f>
        <v>.3670</v>
      </c>
    </row>
    <row r="2047" spans="1:11" ht="14.25">
      <c r="A2047" t="str">
        <f>"71"</f>
        <v>71</v>
      </c>
      <c r="B2047" t="s">
        <v>93</v>
      </c>
      <c r="C2047" t="str">
        <f>".2290"</f>
        <v>.2290</v>
      </c>
      <c r="D2047" t="str">
        <f>".3075"</f>
        <v>.3075</v>
      </c>
      <c r="E2047" t="str">
        <f>".4524"</f>
        <v>.4524</v>
      </c>
      <c r="F2047" t="str">
        <f>".4197"</f>
        <v>.4197</v>
      </c>
      <c r="G2047" t="str">
        <f>".3190"</f>
        <v>.3190</v>
      </c>
      <c r="H2047" t="str">
        <f>".3693"</f>
        <v>.3693</v>
      </c>
      <c r="I2047" t="str">
        <f>".4199"</f>
        <v>.4199</v>
      </c>
      <c r="J2047" t="str">
        <f>".4211"</f>
        <v>.4211</v>
      </c>
      <c r="K2047" t="str">
        <f>".3672"</f>
        <v>.3672</v>
      </c>
    </row>
    <row r="2048" spans="1:11" ht="14.25">
      <c r="A2048" t="str">
        <f>"72"</f>
        <v>72</v>
      </c>
      <c r="B2048" t="s">
        <v>76</v>
      </c>
      <c r="C2048" t="str">
        <f>".3132"</f>
        <v>.3132</v>
      </c>
      <c r="D2048" t="str">
        <f>".3104"</f>
        <v>.3104</v>
      </c>
      <c r="E2048" t="str">
        <f>".3462"</f>
        <v>.3462</v>
      </c>
      <c r="F2048" t="str">
        <f>".4337"</f>
        <v>.4337</v>
      </c>
      <c r="G2048" t="str">
        <f>".4280"</f>
        <v>.4280</v>
      </c>
      <c r="H2048" t="str">
        <f>".3983"</f>
        <v>.3983</v>
      </c>
      <c r="I2048" t="str">
        <f>".3668"</f>
        <v>.3668</v>
      </c>
      <c r="J2048" t="str">
        <f>".3691"</f>
        <v>.3691</v>
      </c>
      <c r="K2048" t="str">
        <f>".3707"</f>
        <v>.3707</v>
      </c>
    </row>
    <row r="2049" spans="1:11" ht="14.25">
      <c r="A2049" t="str">
        <f>"73"</f>
        <v>73</v>
      </c>
      <c r="B2049" t="s">
        <v>70</v>
      </c>
      <c r="C2049" t="str">
        <f>".2830"</f>
        <v>.2830</v>
      </c>
      <c r="D2049" t="str">
        <f>".4134"</f>
        <v>.4134</v>
      </c>
      <c r="E2049" t="str">
        <f>".4212"</f>
        <v>.4212</v>
      </c>
      <c r="F2049" t="str">
        <f>".4460"</f>
        <v>.4460</v>
      </c>
      <c r="G2049" t="str">
        <f>".3390"</f>
        <v>.3390</v>
      </c>
      <c r="H2049" t="str">
        <f>".3421"</f>
        <v>.3421</v>
      </c>
      <c r="I2049" t="str">
        <f>".3555"</f>
        <v>.3555</v>
      </c>
      <c r="J2049" t="str">
        <f>".3791"</f>
        <v>.3791</v>
      </c>
      <c r="K2049" t="str">
        <f>".3724"</f>
        <v>.3724</v>
      </c>
    </row>
    <row r="2050" spans="1:11" ht="14.25">
      <c r="A2050" t="str">
        <f>"74"</f>
        <v>74</v>
      </c>
      <c r="B2050" t="s">
        <v>75</v>
      </c>
      <c r="C2050" t="str">
        <f>".2684"</f>
        <v>.2684</v>
      </c>
      <c r="D2050" t="str">
        <f>".4043"</f>
        <v>.4043</v>
      </c>
      <c r="E2050" t="str">
        <f>".3604"</f>
        <v>.3604</v>
      </c>
      <c r="F2050" t="str">
        <f>".3640"</f>
        <v>.3640</v>
      </c>
      <c r="G2050" t="str">
        <f>".4946"</f>
        <v>.4946</v>
      </c>
      <c r="H2050" t="str">
        <f>".3595"</f>
        <v>.3595</v>
      </c>
      <c r="I2050" t="str">
        <f>".3658"</f>
        <v>.3658</v>
      </c>
      <c r="J2050" t="str">
        <f>".3814"</f>
        <v>.3814</v>
      </c>
      <c r="K2050" t="str">
        <f>".3748"</f>
        <v>.3748</v>
      </c>
    </row>
    <row r="2051" spans="1:11" ht="14.25">
      <c r="A2051" t="str">
        <f>"75"</f>
        <v>75</v>
      </c>
      <c r="B2051" t="s">
        <v>98</v>
      </c>
      <c r="C2051" t="str">
        <f>".3360"</f>
        <v>.3360</v>
      </c>
      <c r="D2051" t="str">
        <f>".3299"</f>
        <v>.3299</v>
      </c>
      <c r="E2051" t="str">
        <f>".3610"</f>
        <v>.3610</v>
      </c>
      <c r="F2051" t="str">
        <f>".3608"</f>
        <v>.3608</v>
      </c>
      <c r="G2051" t="str">
        <f>".3696"</f>
        <v>.3696</v>
      </c>
      <c r="H2051" t="str">
        <f>".3151"</f>
        <v>.3151</v>
      </c>
      <c r="I2051" t="str">
        <f>".4598"</f>
        <v>.4598</v>
      </c>
      <c r="J2051" t="str">
        <f>".4864"</f>
        <v>.4864</v>
      </c>
      <c r="K2051" t="str">
        <f>".3773"</f>
        <v>.3773</v>
      </c>
    </row>
    <row r="2052" spans="1:11" ht="14.25">
      <c r="A2052" t="str">
        <f>"76"</f>
        <v>76</v>
      </c>
      <c r="B2052" t="s">
        <v>73</v>
      </c>
      <c r="C2052" t="str">
        <f>".3214"</f>
        <v>.3214</v>
      </c>
      <c r="D2052" t="str">
        <f>".4612"</f>
        <v>.4612</v>
      </c>
      <c r="E2052" t="str">
        <f>".3776"</f>
        <v>.3776</v>
      </c>
      <c r="F2052" t="str">
        <f>".3782"</f>
        <v>.3782</v>
      </c>
      <c r="G2052" t="str">
        <f>".3328"</f>
        <v>.3328</v>
      </c>
      <c r="H2052" t="str">
        <f>".3728"</f>
        <v>.3728</v>
      </c>
      <c r="I2052" t="str">
        <f>".3645"</f>
        <v>.3645</v>
      </c>
      <c r="J2052" t="str">
        <f>".4357"</f>
        <v>.4357</v>
      </c>
      <c r="K2052" t="str">
        <f>".3805"</f>
        <v>.3805</v>
      </c>
    </row>
    <row r="2053" spans="1:11" ht="14.25">
      <c r="A2053" t="str">
        <f>"77"</f>
        <v>77</v>
      </c>
      <c r="B2053" t="s">
        <v>83</v>
      </c>
      <c r="C2053" t="str">
        <f>".3296"</f>
        <v>.3296</v>
      </c>
      <c r="D2053" t="str">
        <f>".2751"</f>
        <v>.2751</v>
      </c>
      <c r="E2053" t="str">
        <f>".3146"</f>
        <v>.3146</v>
      </c>
      <c r="F2053" t="str">
        <f>".4867"</f>
        <v>.4867</v>
      </c>
      <c r="G2053" t="str">
        <f>".4074"</f>
        <v>.4074</v>
      </c>
      <c r="H2053" t="str">
        <f>".4159"</f>
        <v>.4159</v>
      </c>
      <c r="I2053" t="str">
        <f>".3925"</f>
        <v>.3925</v>
      </c>
      <c r="J2053" t="str">
        <f>".4671"</f>
        <v>.4671</v>
      </c>
      <c r="K2053" t="str">
        <f>".3861"</f>
        <v>.3861</v>
      </c>
    </row>
    <row r="2054" spans="1:11" ht="14.25">
      <c r="A2054" t="str">
        <f>"78"</f>
        <v>78</v>
      </c>
      <c r="B2054" t="s">
        <v>113</v>
      </c>
      <c r="C2054" t="str">
        <f>".3056"</f>
        <v>.3056</v>
      </c>
      <c r="D2054" t="str">
        <f>".3103"</f>
        <v>.3103</v>
      </c>
      <c r="E2054" t="str">
        <f>".4052"</f>
        <v>.4052</v>
      </c>
      <c r="F2054" t="str">
        <f>".3762"</f>
        <v>.3762</v>
      </c>
      <c r="G2054" t="str">
        <f>".2490"</f>
        <v>.2490</v>
      </c>
      <c r="H2054" t="str">
        <f>".4264"</f>
        <v>.4264</v>
      </c>
      <c r="I2054" t="str">
        <f>".4463"</f>
        <v>.4463</v>
      </c>
      <c r="J2054" t="str">
        <f>".5777"</f>
        <v>.5777</v>
      </c>
      <c r="K2054" t="str">
        <f>".3871"</f>
        <v>.3871</v>
      </c>
    </row>
    <row r="2055" spans="1:11" ht="14.25">
      <c r="A2055" t="str">
        <f>"79"</f>
        <v>79</v>
      </c>
      <c r="B2055" t="s">
        <v>103</v>
      </c>
      <c r="C2055" t="str">
        <f>".3130"</f>
        <v>.3130</v>
      </c>
      <c r="D2055" t="str">
        <f>".2905"</f>
        <v>.2905</v>
      </c>
      <c r="E2055" t="str">
        <f>".3944"</f>
        <v>.3944</v>
      </c>
      <c r="F2055" t="str">
        <f>".3179"</f>
        <v>.3179</v>
      </c>
      <c r="G2055" t="str">
        <f>".3350"</f>
        <v>.3350</v>
      </c>
      <c r="H2055" t="str">
        <f>".2818"</f>
        <v>.2818</v>
      </c>
      <c r="I2055" t="str">
        <f>".6980"</f>
        <v>.6980</v>
      </c>
      <c r="J2055" t="str">
        <f>".4856"</f>
        <v>.4856</v>
      </c>
      <c r="K2055" t="str">
        <f>".3895"</f>
        <v>.3895</v>
      </c>
    </row>
    <row r="2056" spans="1:11" ht="14.25">
      <c r="A2056" t="str">
        <f>"80"</f>
        <v>80</v>
      </c>
      <c r="B2056" t="s">
        <v>82</v>
      </c>
      <c r="C2056" t="str">
        <f>".5150"</f>
        <v>.5150</v>
      </c>
      <c r="D2056" t="str">
        <f>".4280"</f>
        <v>.4280</v>
      </c>
      <c r="E2056" t="str">
        <f>".3068"</f>
        <v>.3068</v>
      </c>
      <c r="F2056" t="str">
        <f>".3318"</f>
        <v>.3318</v>
      </c>
      <c r="G2056" t="str">
        <f>".3446"</f>
        <v>.3446</v>
      </c>
      <c r="H2056" t="str">
        <f>".5522"</f>
        <v>.5522</v>
      </c>
      <c r="I2056" t="str">
        <f>".3915"</f>
        <v>.3915</v>
      </c>
      <c r="J2056" t="str">
        <f>".3288"</f>
        <v>.3288</v>
      </c>
      <c r="K2056" t="str">
        <f>".3998"</f>
        <v>.3998</v>
      </c>
    </row>
    <row r="2057" spans="1:11" ht="14.25">
      <c r="A2057" t="str">
        <f>"81"</f>
        <v>81</v>
      </c>
      <c r="B2057" t="s">
        <v>99</v>
      </c>
      <c r="C2057" t="str">
        <f>".3068"</f>
        <v>.3068</v>
      </c>
      <c r="D2057" t="str">
        <f>".4418"</f>
        <v>.4418</v>
      </c>
      <c r="E2057" t="str">
        <f>".3660"</f>
        <v>.3660</v>
      </c>
      <c r="F2057" t="str">
        <f>".4039"</f>
        <v>.4039</v>
      </c>
      <c r="G2057" t="str">
        <f>".3708"</f>
        <v>.3708</v>
      </c>
      <c r="H2057" t="str">
        <f>".5046"</f>
        <v>.5046</v>
      </c>
      <c r="I2057" t="str">
        <f>".4733"</f>
        <v>.4733</v>
      </c>
      <c r="J2057" t="str">
        <f>".4514"</f>
        <v>.4514</v>
      </c>
      <c r="K2057" t="str">
        <f>".4148"</f>
        <v>.4148</v>
      </c>
    </row>
    <row r="2058" spans="1:11" ht="14.25">
      <c r="A2058" t="str">
        <f>"82"</f>
        <v>82</v>
      </c>
      <c r="B2058" t="s">
        <v>112</v>
      </c>
      <c r="C2058" t="str">
        <f>".4832"</f>
        <v>.4832</v>
      </c>
      <c r="D2058" t="str">
        <f>".3291"</f>
        <v>.3291</v>
      </c>
      <c r="E2058" t="str">
        <f>".4838"</f>
        <v>.4838</v>
      </c>
      <c r="F2058" t="str">
        <f>".3688"</f>
        <v>.3688</v>
      </c>
      <c r="G2058" t="str">
        <f>".2986"</f>
        <v>.2986</v>
      </c>
      <c r="H2058" t="str">
        <f>".3886"</f>
        <v>.3886</v>
      </c>
      <c r="I2058" t="str">
        <f>".5590"</f>
        <v>.5590</v>
      </c>
      <c r="J2058" t="str">
        <f>".4486"</f>
        <v>.4486</v>
      </c>
      <c r="K2058" t="str">
        <f>".4200"</f>
        <v>.4200</v>
      </c>
    </row>
    <row r="2059" spans="1:11" ht="14.25">
      <c r="A2059" t="str">
        <f>"83"</f>
        <v>83</v>
      </c>
      <c r="B2059" t="s">
        <v>49</v>
      </c>
      <c r="C2059" t="str">
        <f>".2580"</f>
        <v>.2580</v>
      </c>
      <c r="D2059" t="str">
        <f>".3029"</f>
        <v>.3029</v>
      </c>
      <c r="E2059" t="str">
        <f>".3236"</f>
        <v>.3236</v>
      </c>
      <c r="F2059" t="str">
        <f>".2879"</f>
        <v>.2879</v>
      </c>
      <c r="G2059" t="str">
        <f>".2588"</f>
        <v>.2588</v>
      </c>
      <c r="H2059" t="str">
        <f>".2990"</f>
        <v>.2990</v>
      </c>
      <c r="I2059" t="str">
        <f>".3149"</f>
        <v>.3149</v>
      </c>
      <c r="J2059" t="str">
        <f>"1.5443"</f>
        <v>1.5443</v>
      </c>
      <c r="K2059" t="str">
        <f>".4487"</f>
        <v>.4487</v>
      </c>
    </row>
    <row r="2060" spans="1:11" ht="14.25">
      <c r="A2060" t="str">
        <f>"84"</f>
        <v>84</v>
      </c>
      <c r="B2060" t="s">
        <v>67</v>
      </c>
      <c r="C2060" t="str">
        <f>".5068"</f>
        <v>.5068</v>
      </c>
      <c r="D2060" t="str">
        <f>".5073"</f>
        <v>.5073</v>
      </c>
      <c r="E2060" t="str">
        <f>".5100"</f>
        <v>.5100</v>
      </c>
      <c r="F2060" t="str">
        <f>".4888"</f>
        <v>.4888</v>
      </c>
      <c r="G2060" t="str">
        <f>".3288"</f>
        <v>.3288</v>
      </c>
      <c r="H2060" t="str">
        <f>".5327"</f>
        <v>.5327</v>
      </c>
      <c r="I2060" t="str">
        <f>".3478"</f>
        <v>.3478</v>
      </c>
      <c r="J2060" t="str">
        <f>".4476"</f>
        <v>.4476</v>
      </c>
      <c r="K2060" t="str">
        <f>".4587"</f>
        <v>.4587</v>
      </c>
    </row>
    <row r="2061" spans="1:11" ht="14.25">
      <c r="A2061" t="str">
        <f>"85"</f>
        <v>85</v>
      </c>
      <c r="B2061" t="s">
        <v>89</v>
      </c>
      <c r="C2061" t="str">
        <f>".2876"</f>
        <v>.2876</v>
      </c>
      <c r="D2061" t="str">
        <f>".2921"</f>
        <v>.2921</v>
      </c>
      <c r="E2061" t="str">
        <f>".2798"</f>
        <v>.2798</v>
      </c>
      <c r="F2061" t="str">
        <f>".2621"</f>
        <v>.2621</v>
      </c>
      <c r="G2061" t="str">
        <f>".3330"</f>
        <v>.3330</v>
      </c>
      <c r="H2061" t="str">
        <f>".3418"</f>
        <v>.3418</v>
      </c>
      <c r="I2061" t="str">
        <f>".4050"</f>
        <v>.4050</v>
      </c>
      <c r="J2061" t="str">
        <f>"6.4601"</f>
        <v>6.4601</v>
      </c>
      <c r="K2061" t="str">
        <f>"1.0827"</f>
        <v>1.0827</v>
      </c>
    </row>
    <row r="2062" spans="1:11" ht="14.25">
      <c r="A2062" t="str">
        <f>"86"</f>
        <v>86</v>
      </c>
      <c r="B2062" t="s">
        <v>51</v>
      </c>
      <c r="C2062" t="str">
        <f>".2352"</f>
        <v>.2352</v>
      </c>
      <c r="D2062" t="str">
        <f>".2075"</f>
        <v>.2075</v>
      </c>
      <c r="E2062" t="str">
        <f>".2492"</f>
        <v>.2492</v>
      </c>
      <c r="F2062" t="str">
        <f>".3162"</f>
        <v>.3162</v>
      </c>
      <c r="G2062" t="str">
        <f>".3020"</f>
        <v>.3020</v>
      </c>
      <c r="H2062" t="str">
        <f>".2578"</f>
        <v>.2578</v>
      </c>
      <c r="I2062" t="str">
        <f>".3190"</f>
        <v>.3190</v>
      </c>
      <c r="J2062" t="str">
        <f>"7.6486"</f>
        <v>7.6486</v>
      </c>
      <c r="K2062" t="str">
        <f>"1.1919"</f>
        <v>1.1919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Lee</dc:creator>
  <cp:keywords/>
  <dc:description/>
  <cp:lastModifiedBy>Steven Lee</cp:lastModifiedBy>
  <dcterms:created xsi:type="dcterms:W3CDTF">2019-10-24T19:30:42Z</dcterms:created>
  <dcterms:modified xsi:type="dcterms:W3CDTF">2019-10-24T19:44:24Z</dcterms:modified>
  <cp:category/>
  <cp:version/>
  <cp:contentType/>
  <cp:contentStatus/>
</cp:coreProperties>
</file>